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ตารางวิกฤติทางการเงิน 2566\"/>
    </mc:Choice>
  </mc:AlternateContent>
  <xr:revisionPtr revIDLastSave="0" documentId="13_ncr:1_{006F0893-D5F0-433A-B22A-EDEE84B13B6A}" xr6:coauthVersionLast="47" xr6:coauthVersionMax="47" xr10:uidLastSave="{00000000-0000-0000-0000-000000000000}"/>
  <bookViews>
    <workbookView xWindow="-120" yWindow="-120" windowWidth="29040" windowHeight="15840" tabRatio="768" activeTab="2" xr2:uid="{00000000-000D-0000-FFFF-FFFF00000000}"/>
  </bookViews>
  <sheets>
    <sheet name="ต.ค.65" sheetId="20" r:id="rId1"/>
    <sheet name="พ.ย.65" sheetId="22" r:id="rId2"/>
    <sheet name="ธ.ค.65" sheetId="23" r:id="rId3"/>
    <sheet name="ม.ค.66" sheetId="24" r:id="rId4"/>
    <sheet name="ก.พ.66" sheetId="25" r:id="rId5"/>
    <sheet name="มี.ค.66" sheetId="26" r:id="rId6"/>
    <sheet name="เม.ย.66" sheetId="27" r:id="rId7"/>
    <sheet name="พ.ค.66" sheetId="28" r:id="rId8"/>
    <sheet name="มิ.ย.66" sheetId="29" r:id="rId9"/>
    <sheet name="ก.ค.66" sheetId="30" r:id="rId10"/>
    <sheet name="ส.ค.66" sheetId="31" r:id="rId11"/>
    <sheet name="ก.ย.66 " sheetId="32" r:id="rId12"/>
    <sheet name="Sheet2" sheetId="3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20" l="1"/>
  <c r="G5" i="20"/>
  <c r="N5" i="20" s="1"/>
  <c r="J5" i="20"/>
  <c r="K5" i="20"/>
  <c r="L5" i="20"/>
  <c r="M5" i="20"/>
  <c r="G6" i="20"/>
  <c r="J6" i="20"/>
  <c r="K6" i="20"/>
  <c r="L6" i="20"/>
  <c r="M6" i="20"/>
  <c r="G7" i="20"/>
  <c r="J7" i="20"/>
  <c r="K7" i="20"/>
  <c r="L7" i="20" s="1"/>
  <c r="M7" i="20"/>
  <c r="N6" i="20" l="1"/>
  <c r="G5" i="32"/>
  <c r="J5" i="32"/>
  <c r="K5" i="32"/>
  <c r="L5" i="32"/>
  <c r="M5" i="32"/>
  <c r="G6" i="32"/>
  <c r="J6" i="32"/>
  <c r="K6" i="32"/>
  <c r="L6" i="32"/>
  <c r="M6" i="32"/>
  <c r="G7" i="32"/>
  <c r="J7" i="32"/>
  <c r="K7" i="32"/>
  <c r="L7" i="32"/>
  <c r="M7" i="32"/>
  <c r="G5" i="24"/>
  <c r="G6" i="24"/>
  <c r="G7" i="24"/>
  <c r="N5" i="32" l="1"/>
  <c r="N6" i="32"/>
  <c r="N7" i="32"/>
  <c r="K6" i="2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K8" i="32"/>
  <c r="L8" i="32" s="1"/>
  <c r="K9" i="32"/>
  <c r="L9" i="32" s="1"/>
  <c r="K10" i="32"/>
  <c r="L10" i="32" s="1"/>
  <c r="K11" i="32"/>
  <c r="L11" i="32" s="1"/>
  <c r="K12" i="32"/>
  <c r="L12" i="32" s="1"/>
  <c r="K13" i="32"/>
  <c r="K14" i="32"/>
  <c r="L14" i="32" s="1"/>
  <c r="K15" i="32"/>
  <c r="L15" i="32" s="1"/>
  <c r="K16" i="32"/>
  <c r="L16" i="32" s="1"/>
  <c r="K17" i="32"/>
  <c r="L17" i="32" s="1"/>
  <c r="K18" i="32"/>
  <c r="L18" i="32" s="1"/>
  <c r="K19" i="32"/>
  <c r="L19" i="32" s="1"/>
  <c r="K20" i="32"/>
  <c r="L20" i="32" s="1"/>
  <c r="M21" i="32"/>
  <c r="J20" i="32"/>
  <c r="G20" i="32"/>
  <c r="J19" i="32"/>
  <c r="G19" i="32"/>
  <c r="J18" i="32"/>
  <c r="G18" i="32"/>
  <c r="J17" i="32"/>
  <c r="G17" i="32"/>
  <c r="J16" i="32"/>
  <c r="G16" i="32"/>
  <c r="J15" i="32"/>
  <c r="G15" i="32"/>
  <c r="J14" i="32"/>
  <c r="G14" i="32"/>
  <c r="L13" i="32"/>
  <c r="J13" i="32"/>
  <c r="G13" i="32"/>
  <c r="J12" i="32"/>
  <c r="G12" i="32"/>
  <c r="J11" i="32"/>
  <c r="G11" i="32"/>
  <c r="J10" i="32"/>
  <c r="G10" i="32"/>
  <c r="J9" i="32"/>
  <c r="G9" i="32"/>
  <c r="J8" i="32"/>
  <c r="G8" i="32"/>
  <c r="M20" i="31"/>
  <c r="M19" i="31"/>
  <c r="M18" i="31"/>
  <c r="M17" i="31"/>
  <c r="M16" i="31"/>
  <c r="M15" i="31"/>
  <c r="M14" i="31"/>
  <c r="M13" i="31"/>
  <c r="M12" i="31"/>
  <c r="M11" i="31"/>
  <c r="M10" i="31"/>
  <c r="M9" i="31"/>
  <c r="M8" i="31"/>
  <c r="M7" i="31"/>
  <c r="M6" i="31"/>
  <c r="M5" i="31"/>
  <c r="K20" i="31"/>
  <c r="L20" i="31" s="1"/>
  <c r="K19" i="31"/>
  <c r="L19" i="31" s="1"/>
  <c r="K18" i="31"/>
  <c r="L18" i="31" s="1"/>
  <c r="K17" i="31"/>
  <c r="L17" i="31" s="1"/>
  <c r="K16" i="31"/>
  <c r="L16" i="31" s="1"/>
  <c r="K15" i="31"/>
  <c r="L15" i="31" s="1"/>
  <c r="K14" i="31"/>
  <c r="L14" i="31" s="1"/>
  <c r="K13" i="31"/>
  <c r="K12" i="31"/>
  <c r="L12" i="31" s="1"/>
  <c r="K11" i="31"/>
  <c r="K10" i="31"/>
  <c r="L10" i="31" s="1"/>
  <c r="K9" i="31"/>
  <c r="L9" i="31" s="1"/>
  <c r="K8" i="31"/>
  <c r="L8" i="31" s="1"/>
  <c r="K7" i="31"/>
  <c r="L7" i="31" s="1"/>
  <c r="K6" i="31"/>
  <c r="L6" i="31" s="1"/>
  <c r="K5" i="31"/>
  <c r="L5" i="31" s="1"/>
  <c r="M21" i="31"/>
  <c r="J20" i="31"/>
  <c r="G20" i="31"/>
  <c r="J19" i="31"/>
  <c r="G19" i="31"/>
  <c r="J18" i="31"/>
  <c r="G18" i="31"/>
  <c r="J17" i="31"/>
  <c r="G17" i="31"/>
  <c r="J16" i="31"/>
  <c r="G16" i="31"/>
  <c r="J15" i="31"/>
  <c r="G15" i="31"/>
  <c r="J14" i="31"/>
  <c r="G14" i="31"/>
  <c r="L13" i="31"/>
  <c r="J13" i="31"/>
  <c r="G13" i="31"/>
  <c r="J12" i="31"/>
  <c r="G12" i="31"/>
  <c r="L11" i="31"/>
  <c r="J11" i="31"/>
  <c r="G11" i="31"/>
  <c r="J10" i="31"/>
  <c r="G10" i="31"/>
  <c r="J9" i="31"/>
  <c r="G9" i="31"/>
  <c r="J8" i="31"/>
  <c r="G8" i="31"/>
  <c r="J7" i="31"/>
  <c r="G7" i="31"/>
  <c r="J6" i="31"/>
  <c r="G6" i="31"/>
  <c r="J5" i="31"/>
  <c r="G5" i="31"/>
  <c r="N16" i="32" l="1"/>
  <c r="N12" i="32"/>
  <c r="N16" i="31"/>
  <c r="O16" i="32" s="1"/>
  <c r="N20" i="32"/>
  <c r="N18" i="32"/>
  <c r="N17" i="32"/>
  <c r="N15" i="32"/>
  <c r="N14" i="32"/>
  <c r="N13" i="32"/>
  <c r="N11" i="32"/>
  <c r="N10" i="32"/>
  <c r="N9" i="32"/>
  <c r="N8" i="32"/>
  <c r="N20" i="31"/>
  <c r="O20" i="32" s="1"/>
  <c r="N19" i="31"/>
  <c r="O19" i="32" s="1"/>
  <c r="N18" i="31"/>
  <c r="O18" i="32" s="1"/>
  <c r="N17" i="31"/>
  <c r="O17" i="32" s="1"/>
  <c r="N15" i="31"/>
  <c r="O15" i="32" s="1"/>
  <c r="N14" i="31"/>
  <c r="O14" i="32" s="1"/>
  <c r="N13" i="31"/>
  <c r="O13" i="32" s="1"/>
  <c r="N12" i="31"/>
  <c r="O12" i="32" s="1"/>
  <c r="N11" i="31"/>
  <c r="O11" i="32" s="1"/>
  <c r="N10" i="31"/>
  <c r="O10" i="32" s="1"/>
  <c r="N9" i="31"/>
  <c r="O9" i="32" s="1"/>
  <c r="N8" i="31"/>
  <c r="O8" i="32" s="1"/>
  <c r="N7" i="31"/>
  <c r="O7" i="32" s="1"/>
  <c r="N6" i="31"/>
  <c r="O6" i="32" s="1"/>
  <c r="N5" i="31"/>
  <c r="O5" i="32" s="1"/>
  <c r="N19" i="32"/>
  <c r="K16" i="23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L16" i="27"/>
  <c r="J16" i="27"/>
  <c r="G16" i="27"/>
  <c r="L15" i="27"/>
  <c r="J15" i="27"/>
  <c r="G15" i="27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N7" i="24" s="1"/>
  <c r="L6" i="24"/>
  <c r="J6" i="24"/>
  <c r="N6" i="24" s="1"/>
  <c r="L5" i="24"/>
  <c r="J5" i="24"/>
  <c r="N5" i="24" s="1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8" i="24" l="1"/>
  <c r="O8" i="25" s="1"/>
  <c r="N17" i="27"/>
  <c r="O17" i="28" s="1"/>
  <c r="N15" i="26"/>
  <c r="O15" i="27" s="1"/>
  <c r="N9" i="30"/>
  <c r="O9" i="31" s="1"/>
  <c r="N15" i="29"/>
  <c r="O15" i="30" s="1"/>
  <c r="N15" i="27"/>
  <c r="O15" i="28" s="1"/>
  <c r="N17" i="24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O7" i="25"/>
  <c r="O6" i="25"/>
  <c r="O5" i="25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O20" i="31" l="1"/>
  <c r="O19" i="31"/>
  <c r="O18" i="31"/>
  <c r="O17" i="31"/>
  <c r="O16" i="31"/>
  <c r="O15" i="31"/>
  <c r="O14" i="31"/>
  <c r="O13" i="31"/>
  <c r="O12" i="31"/>
  <c r="O11" i="31"/>
  <c r="O10" i="31"/>
  <c r="O8" i="31"/>
  <c r="O7" i="31"/>
  <c r="O6" i="31"/>
  <c r="O5" i="31"/>
  <c r="K20" i="22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L6" i="22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5" i="22" l="1"/>
  <c r="O5" i="23" s="1"/>
  <c r="N18" i="22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O6" i="22"/>
  <c r="N14" i="20" l="1"/>
  <c r="O14" i="22" s="1"/>
  <c r="N11" i="20"/>
  <c r="O11" i="22" s="1"/>
  <c r="O7" i="22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O5" i="22"/>
</calcChain>
</file>

<file path=xl/sharedStrings.xml><?xml version="1.0" encoding="utf-8"?>
<sst xmlns="http://schemas.openxmlformats.org/spreadsheetml/2006/main" count="844" uniqueCount="116">
  <si>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</si>
  <si>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</si>
  <si>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</si>
  <si>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</si>
  <si>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</si>
  <si>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</si>
  <si>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</si>
  <si>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</si>
  <si>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</si>
  <si>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</si>
  <si>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</si>
  <si>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</si>
  <si>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</si>
  <si>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</si>
  <si>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</si>
  <si>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</si>
  <si>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</si>
  <si>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</si>
  <si>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</si>
  <si>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</si>
  <si>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</si>
  <si>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</si>
  <si>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</si>
  <si>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</si>
  <si>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</si>
  <si>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</si>
  <si>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</si>
  <si>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</si>
  <si>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</si>
  <si>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</si>
  <si>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</si>
  <si>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</si>
  <si>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</si>
  <si>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</si>
  <si>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</si>
  <si>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</si>
  <si>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</si>
  <si>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</si>
  <si>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</si>
  <si>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</si>
  <si>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</si>
  <si>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</si>
  <si>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</si>
  <si>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</si>
  <si>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</si>
  <si>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</si>
  <si>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</si>
  <si>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</si>
  <si>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</si>
  <si>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</si>
  <si>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</si>
  <si>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</si>
  <si>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</si>
  <si>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</si>
  <si>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</si>
  <si>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</si>
  <si>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</si>
  <si>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ธ.ค.64</t>
  </si>
  <si>
    <t>Risk Scoring เดือน พ.ย.64</t>
  </si>
  <si>
    <t>Risk Scoring ก.ย.65</t>
  </si>
  <si>
    <t>Risk Scoring เดือน ส.ค.65</t>
  </si>
  <si>
    <t>เงินบำรุงคงเหลือหักหนี้แล้ว</t>
  </si>
  <si>
    <t>ผลการประเมินภาวะวิกฤติ เดือน ตุลาคม 2565</t>
  </si>
  <si>
    <t>Risk Scoring ต.ค.65</t>
  </si>
  <si>
    <t>Risk Scoring เดือน ก.ย.65</t>
  </si>
  <si>
    <t>ผลการประเมินภาวะวิกฤติ เดือน พฤศจิกายน 2565</t>
  </si>
  <si>
    <t>Risk Scoring พ.ย.65</t>
  </si>
  <si>
    <t>Risk Scoring เดือน ต.ค.65</t>
  </si>
  <si>
    <t>ผลการประเมินภาวะวิกฤติ เดือน ธันวาคม  2565</t>
  </si>
  <si>
    <t>ผลการประเมินภาวะวิกฤติ เดือน มกราคม ปีงบประมาณ 2566</t>
  </si>
  <si>
    <t>Risk Scoring ม.ค.66</t>
  </si>
  <si>
    <t>Risk Scoring เดือน ธ.ค.65</t>
  </si>
  <si>
    <t>ผลการประเมินภาวะวิกฤติ เดือน กุมภาพันธ์ ปีงบประมาณ 2566</t>
  </si>
  <si>
    <t>Risk Scoring ก.พ.66</t>
  </si>
  <si>
    <t>Risk Scoring เดือน ม.ค.66</t>
  </si>
  <si>
    <t>ผลการประเมินภาวะวิกฤติ เดือน มีนาคม ปีงบประมาณ 2566</t>
  </si>
  <si>
    <t>ผลการประเมินภาวะวิกฤติ เดือน พฤษภาคม ปีงบประมาณ 2566</t>
  </si>
  <si>
    <t>Risk Scoring มี.ค.66</t>
  </si>
  <si>
    <t>Risk Scoring เดือน ก.พ.66</t>
  </si>
  <si>
    <t>Risk Scoring เม.ย.66</t>
  </si>
  <si>
    <t>Risk Scoring เดือน มี.ค.66</t>
  </si>
  <si>
    <t>Risk Scoring พ.ค.66</t>
  </si>
  <si>
    <t>Risk Scoring เดือน เม.ย.66</t>
  </si>
  <si>
    <t>ผลการประเมินภาวะวิกฤติ เดือน มิถุนายน ปีงบประมาณ 2566</t>
  </si>
  <si>
    <t>Risk Scoring มิ.ย.66</t>
  </si>
  <si>
    <t>Risk Scoring เดือน พ.ค.66</t>
  </si>
  <si>
    <t>ผลการประเมินภาวะวิกฤติ เดือน กรกฏาคม ปีงบประมาณ 2566</t>
  </si>
  <si>
    <t>Risk Scoring ก.ค.66</t>
  </si>
  <si>
    <t>Risk Scoring เดือน มิ.ย.66</t>
  </si>
  <si>
    <t>ผลการประเมินภาวะวิกฤติ เดือน สิงหาคม ปีงบประมาณ 2566</t>
  </si>
  <si>
    <t>Risk Scoring ส.ค.66</t>
  </si>
  <si>
    <t>Risk Scoring เดือน ก.ค.66</t>
  </si>
  <si>
    <t xml:space="preserve">เงินบำรุงคงเหลือหักหนี้แล้ว </t>
  </si>
  <si>
    <t>ผลการประเมินภาวะวิกฤติ เดือน กันยายน ปีงบประมาณ 2566</t>
  </si>
  <si>
    <t xml:space="preserve">CR
</t>
  </si>
  <si>
    <t xml:space="preserve">QR
</t>
  </si>
  <si>
    <t xml:space="preserve">Cash
</t>
  </si>
  <si>
    <r>
      <t xml:space="preserve">CR
</t>
    </r>
    <r>
      <rPr>
        <sz val="18"/>
        <color rgb="FF000000"/>
        <rFont val="Juice ITC"/>
        <family val="5"/>
      </rPr>
      <t xml:space="preserve">≥ </t>
    </r>
    <r>
      <rPr>
        <sz val="18"/>
        <color rgb="FF000000"/>
        <rFont val="TH SarabunPSK"/>
        <family val="2"/>
      </rPr>
      <t>1.50</t>
    </r>
  </si>
  <si>
    <r>
      <t xml:space="preserve">QR
</t>
    </r>
    <r>
      <rPr>
        <sz val="18"/>
        <color rgb="FF000000"/>
        <rFont val="Juice ITC"/>
        <family val="5"/>
      </rPr>
      <t>≥</t>
    </r>
    <r>
      <rPr>
        <sz val="18"/>
        <color rgb="FF000000"/>
        <rFont val="TH SarabunPSK"/>
        <family val="2"/>
      </rPr>
      <t xml:space="preserve"> 1.00</t>
    </r>
  </si>
  <si>
    <r>
      <t xml:space="preserve">Cash
</t>
    </r>
    <r>
      <rPr>
        <sz val="18"/>
        <color rgb="FF000000"/>
        <rFont val="Juice ITC"/>
        <family val="5"/>
      </rPr>
      <t>≥</t>
    </r>
    <r>
      <rPr>
        <sz val="12.6"/>
        <color rgb="FF000000"/>
        <rFont val="TH SarabunPSK"/>
        <family val="2"/>
      </rPr>
      <t xml:space="preserve"> </t>
    </r>
    <r>
      <rPr>
        <sz val="18"/>
        <color rgb="FF000000"/>
        <rFont val="TH SarabunPSK"/>
        <family val="2"/>
      </rPr>
      <t>0.80</t>
    </r>
  </si>
  <si>
    <t xml:space="preserve">NI </t>
  </si>
  <si>
    <t>อยุธยา</t>
  </si>
  <si>
    <t>เสนา</t>
  </si>
  <si>
    <t>ท่าเรือ</t>
  </si>
  <si>
    <t>สมเด็จฯ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</si>
  <si>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</si>
  <si>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</si>
  <si>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</si>
  <si>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</si>
  <si>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</si>
  <si>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</si>
  <si>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วังน้อย</t>
  </si>
  <si>
    <t>บางซ้าย</t>
  </si>
  <si>
    <t>อุทัย</t>
  </si>
  <si>
    <t>มหาราช</t>
  </si>
  <si>
    <t>บ้านแพรก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</si>
</sst>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  <numFmt numFmtId="192" formatCode="#.00,,"/>
  </numFmts>
  <fonts count="3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b/>
      <sz val="20"/>
      <name val="TH SarabunPSK"/>
      <family val="2"/>
    </font>
    <font>
      <b/>
      <sz val="20"/>
      <color rgb="FFFF0000"/>
      <name val="TH SarabunPSK"/>
      <family val="2"/>
    </font>
    <font>
      <b/>
      <sz val="20"/>
      <color theme="1"/>
      <name val="TH SarabunPSK"/>
      <family val="2"/>
    </font>
    <font>
      <b/>
      <sz val="20"/>
      <color rgb="FFF5273B"/>
      <name val="TH SarabunPSK"/>
      <family val="2"/>
    </font>
    <font>
      <sz val="18"/>
      <color rgb="FF000000"/>
      <name val="Juice ITC"/>
      <family val="5"/>
    </font>
    <font>
      <sz val="12.6"/>
      <color rgb="FF000000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 tint="0.39997558519241921"/>
      </left>
      <right/>
      <top style="medium">
        <color theme="8" tint="0.39997558519241921"/>
      </top>
      <bottom style="medium">
        <color theme="8" tint="0.39997558519241921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theme="8" tint="0.3999755851924192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/>
    <xf numFmtId="190" fontId="2" fillId="0" borderId="1" xfId="0" applyNumberFormat="1" applyFont="1" applyBorder="1"/>
    <xf numFmtId="0" fontId="11" fillId="0" borderId="0" xfId="0" applyFont="1"/>
    <xf numFmtId="2" fontId="11" fillId="0" borderId="0" xfId="0" applyNumberFormat="1" applyFont="1"/>
    <xf numFmtId="17" fontId="11" fillId="0" borderId="0" xfId="0" applyNumberFormat="1" applyFont="1" applyAlignment="1">
      <alignment horizontal="center"/>
    </xf>
    <xf numFmtId="43" fontId="11" fillId="0" borderId="0" xfId="1" applyFont="1" applyFill="1" applyBorder="1"/>
    <xf numFmtId="43" fontId="11" fillId="0" borderId="0" xfId="1" applyFont="1"/>
    <xf numFmtId="43" fontId="15" fillId="0" borderId="0" xfId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43" fontId="16" fillId="0" borderId="1" xfId="1" applyFont="1" applyFill="1" applyBorder="1" applyAlignment="1"/>
    <xf numFmtId="43" fontId="16" fillId="0" borderId="1" xfId="1" applyFont="1" applyBorder="1" applyAlignment="1"/>
    <xf numFmtId="0" fontId="11" fillId="0" borderId="0" xfId="0" applyFont="1" applyAlignment="1">
      <alignment horizontal="left" vertical="center"/>
    </xf>
    <xf numFmtId="43" fontId="16" fillId="0" borderId="1" xfId="1" applyFont="1" applyFill="1" applyBorder="1" applyAlignment="1">
      <alignment vertical="center"/>
    </xf>
    <xf numFmtId="43" fontId="16" fillId="0" borderId="4" xfId="1" applyFont="1" applyBorder="1" applyAlignment="1"/>
    <xf numFmtId="0" fontId="8" fillId="0" borderId="0" xfId="0" applyFont="1" applyAlignment="1">
      <alignment vertical="top"/>
    </xf>
    <xf numFmtId="43" fontId="16" fillId="0" borderId="2" xfId="1" applyFont="1" applyBorder="1" applyAlignment="1">
      <alignment horizontal="left" vertical="center"/>
    </xf>
    <xf numFmtId="43" fontId="16" fillId="0" borderId="2" xfId="1" applyFont="1" applyBorder="1" applyAlignment="1">
      <alignment vertical="center"/>
    </xf>
    <xf numFmtId="187" fontId="15" fillId="0" borderId="2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87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3" fontId="16" fillId="0" borderId="0" xfId="1" applyFont="1"/>
    <xf numFmtId="43" fontId="22" fillId="0" borderId="0" xfId="1" applyFont="1" applyFill="1"/>
    <xf numFmtId="0" fontId="22" fillId="0" borderId="0" xfId="0" applyFont="1" applyAlignment="1">
      <alignment horizontal="center"/>
    </xf>
    <xf numFmtId="43" fontId="16" fillId="0" borderId="3" xfId="1" applyFont="1" applyBorder="1" applyAlignment="1">
      <alignment horizontal="left" vertical="center"/>
    </xf>
    <xf numFmtId="43" fontId="15" fillId="0" borderId="4" xfId="1" applyFont="1" applyBorder="1" applyAlignment="1">
      <alignment horizontal="center" vertical="center"/>
    </xf>
    <xf numFmtId="0" fontId="8" fillId="0" borderId="0" xfId="0" applyFont="1"/>
    <xf numFmtId="0" fontId="11" fillId="0" borderId="7" xfId="0" applyFont="1" applyBorder="1" applyAlignment="1">
      <alignment horizontal="center"/>
    </xf>
    <xf numFmtId="191" fontId="8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 readingOrder="1"/>
    </xf>
    <xf numFmtId="188" fontId="9" fillId="2" borderId="8" xfId="0" applyNumberFormat="1" applyFont="1" applyFill="1" applyBorder="1" applyAlignment="1">
      <alignment horizontal="center" vertical="center" wrapText="1" readingOrder="1"/>
    </xf>
    <xf numFmtId="3" fontId="8" fillId="0" borderId="8" xfId="0" applyNumberFormat="1" applyFont="1" applyBorder="1" applyAlignment="1">
      <alignment horizontal="center" vertical="center" wrapText="1" readingOrder="1"/>
    </xf>
    <xf numFmtId="0" fontId="10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 wrapText="1" readingOrder="1"/>
    </xf>
    <xf numFmtId="4" fontId="10" fillId="0" borderId="8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6" fillId="0" borderId="8" xfId="0" applyFont="1" applyBorder="1" applyAlignment="1">
      <alignment horizontal="left" vertical="center" wrapText="1" readingOrder="1"/>
    </xf>
    <xf numFmtId="4" fontId="9" fillId="0" borderId="8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26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4" fontId="25" fillId="0" borderId="8" xfId="0" applyNumberFormat="1" applyFont="1" applyBorder="1" applyAlignment="1">
      <alignment horizontal="center" vertical="center"/>
    </xf>
    <xf numFmtId="187" fontId="15" fillId="0" borderId="13" xfId="1" applyNumberFormat="1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8" xfId="0" applyFont="1" applyBorder="1" applyAlignment="1">
      <alignment horizontal="left" vertical="center" wrapText="1" readingOrder="1"/>
    </xf>
    <xf numFmtId="0" fontId="27" fillId="0" borderId="8" xfId="0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 wrapText="1" readingOrder="1"/>
    </xf>
    <xf numFmtId="188" fontId="28" fillId="2" borderId="8" xfId="0" applyNumberFormat="1" applyFont="1" applyFill="1" applyBorder="1" applyAlignment="1">
      <alignment horizontal="center" vertical="center" wrapText="1" readingOrder="1"/>
    </xf>
    <xf numFmtId="3" fontId="29" fillId="0" borderId="8" xfId="0" applyNumberFormat="1" applyFont="1" applyBorder="1" applyAlignment="1">
      <alignment horizontal="center" vertical="center" wrapText="1" readingOrder="1"/>
    </xf>
    <xf numFmtId="4" fontId="28" fillId="0" borderId="8" xfId="0" applyNumberFormat="1" applyFont="1" applyBorder="1" applyAlignment="1">
      <alignment horizontal="center" vertical="center"/>
    </xf>
    <xf numFmtId="4" fontId="27" fillId="0" borderId="8" xfId="0" applyNumberFormat="1" applyFont="1" applyBorder="1" applyAlignment="1">
      <alignment horizontal="center" vertical="center"/>
    </xf>
    <xf numFmtId="2" fontId="27" fillId="0" borderId="8" xfId="0" applyNumberFormat="1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" fontId="30" fillId="0" borderId="8" xfId="0" applyNumberFormat="1" applyFont="1" applyBorder="1" applyAlignment="1">
      <alignment horizontal="center" vertical="center" wrapText="1" readingOrder="1"/>
    </xf>
    <xf numFmtId="188" fontId="10" fillId="2" borderId="8" xfId="0" applyNumberFormat="1" applyFont="1" applyFill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3" fontId="29" fillId="12" borderId="8" xfId="0" applyNumberFormat="1" applyFont="1" applyFill="1" applyBorder="1" applyAlignment="1">
      <alignment horizontal="center" vertical="center" wrapText="1" readingOrder="1"/>
    </xf>
    <xf numFmtId="0" fontId="4" fillId="0" borderId="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188" fontId="27" fillId="2" borderId="8" xfId="0" applyNumberFormat="1" applyFont="1" applyFill="1" applyBorder="1" applyAlignment="1">
      <alignment horizontal="center" vertical="center" wrapText="1" readingOrder="1"/>
    </xf>
    <xf numFmtId="3" fontId="27" fillId="0" borderId="8" xfId="0" applyNumberFormat="1" applyFont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0" borderId="18" xfId="0" applyNumberFormat="1" applyFont="1" applyBorder="1" applyAlignment="1">
      <alignment horizontal="center" vertical="center" wrapText="1" readingOrder="1"/>
    </xf>
    <xf numFmtId="3" fontId="8" fillId="0" borderId="19" xfId="0" applyNumberFormat="1" applyFont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4" fontId="9" fillId="0" borderId="0" xfId="0" applyNumberFormat="1" applyFont="1" applyAlignment="1">
      <alignment horizontal="center" vertical="center"/>
    </xf>
    <xf numFmtId="0" fontId="13" fillId="7" borderId="11" xfId="0" applyFont="1" applyFill="1" applyBorder="1" applyAlignment="1">
      <alignment horizontal="center" vertical="center" wrapText="1" readingOrder="1"/>
    </xf>
    <xf numFmtId="192" fontId="6" fillId="0" borderId="8" xfId="1" applyNumberFormat="1" applyFont="1" applyBorder="1" applyAlignment="1">
      <alignment horizontal="center" vertical="center" wrapText="1" readingOrder="1"/>
    </xf>
    <xf numFmtId="192" fontId="25" fillId="0" borderId="8" xfId="0" applyNumberFormat="1" applyFont="1" applyBorder="1" applyAlignment="1">
      <alignment horizontal="center" vertical="center"/>
    </xf>
    <xf numFmtId="192" fontId="9" fillId="0" borderId="8" xfId="1" applyNumberFormat="1" applyFont="1" applyBorder="1" applyAlignment="1">
      <alignment horizontal="center" vertical="center" wrapText="1" readingOrder="1"/>
    </xf>
    <xf numFmtId="192" fontId="9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7" borderId="8" xfId="0" applyFont="1" applyFill="1" applyBorder="1" applyAlignment="1">
      <alignment horizontal="center" vertical="center" wrapText="1" readingOrder="1"/>
    </xf>
    <xf numFmtId="3" fontId="12" fillId="11" borderId="8" xfId="0" applyNumberFormat="1" applyFont="1" applyFill="1" applyBorder="1" applyAlignment="1">
      <alignment horizontal="center" vertical="center" wrapText="1"/>
    </xf>
    <xf numFmtId="3" fontId="12" fillId="10" borderId="8" xfId="0" applyNumberFormat="1" applyFont="1" applyFill="1" applyBorder="1" applyAlignment="1">
      <alignment horizontal="center" vertical="center" wrapText="1"/>
    </xf>
    <xf numFmtId="3" fontId="12" fillId="6" borderId="8" xfId="0" applyNumberFormat="1" applyFont="1" applyFill="1" applyBorder="1" applyAlignment="1">
      <alignment horizontal="center" vertical="center" wrapText="1"/>
    </xf>
    <xf numFmtId="3" fontId="12" fillId="3" borderId="8" xfId="0" applyNumberFormat="1" applyFont="1" applyFill="1" applyBorder="1" applyAlignment="1">
      <alignment horizontal="center" vertical="center" wrapText="1"/>
    </xf>
    <xf numFmtId="189" fontId="14" fillId="6" borderId="8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 readingOrder="1"/>
    </xf>
    <xf numFmtId="3" fontId="14" fillId="9" borderId="8" xfId="0" applyNumberFormat="1" applyFont="1" applyFill="1" applyBorder="1" applyAlignment="1">
      <alignment horizontal="center" vertical="center" wrapText="1"/>
    </xf>
    <xf numFmtId="43" fontId="6" fillId="7" borderId="8" xfId="1" applyFont="1" applyFill="1" applyBorder="1" applyAlignment="1">
      <alignment horizontal="center" vertical="center" wrapText="1" readingOrder="1"/>
    </xf>
    <xf numFmtId="3" fontId="14" fillId="8" borderId="8" xfId="0" applyNumberFormat="1" applyFont="1" applyFill="1" applyBorder="1" applyAlignment="1">
      <alignment horizontal="center" vertical="center" wrapText="1"/>
    </xf>
    <xf numFmtId="43" fontId="8" fillId="7" borderId="8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 readingOrder="1"/>
    </xf>
    <xf numFmtId="43" fontId="15" fillId="0" borderId="1" xfId="1" applyFont="1" applyBorder="1" applyAlignment="1">
      <alignment horizontal="center" vertical="center"/>
    </xf>
    <xf numFmtId="43" fontId="15" fillId="0" borderId="4" xfId="1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 readingOrder="1"/>
    </xf>
    <xf numFmtId="0" fontId="6" fillId="4" borderId="11" xfId="0" applyFont="1" applyFill="1" applyBorder="1" applyAlignment="1">
      <alignment horizontal="center" vertical="center" wrapText="1" readingOrder="1"/>
    </xf>
    <xf numFmtId="0" fontId="6" fillId="4" borderId="9" xfId="0" applyFont="1" applyFill="1" applyBorder="1" applyAlignment="1">
      <alignment horizontal="center" vertical="center" wrapText="1" readingOrder="1"/>
    </xf>
    <xf numFmtId="0" fontId="6" fillId="4" borderId="8" xfId="0" applyFont="1" applyFill="1" applyBorder="1" applyAlignment="1">
      <alignment horizontal="center" vertical="center" wrapText="1" readingOrder="1"/>
    </xf>
    <xf numFmtId="0" fontId="13" fillId="7" borderId="10" xfId="0" applyFont="1" applyFill="1" applyBorder="1" applyAlignment="1">
      <alignment horizontal="center" vertical="center" wrapText="1" readingOrder="1"/>
    </xf>
    <xf numFmtId="3" fontId="14" fillId="9" borderId="10" xfId="0" applyNumberFormat="1" applyFont="1" applyFill="1" applyBorder="1" applyAlignment="1">
      <alignment horizontal="center" vertical="center" wrapText="1"/>
    </xf>
    <xf numFmtId="43" fontId="6" fillId="7" borderId="10" xfId="1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3" fontId="14" fillId="8" borderId="10" xfId="0" applyNumberFormat="1" applyFont="1" applyFill="1" applyBorder="1" applyAlignment="1">
      <alignment horizontal="center" vertical="center" wrapText="1"/>
    </xf>
    <xf numFmtId="43" fontId="8" fillId="7" borderId="10" xfId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189" fontId="14" fillId="6" borderId="10" xfId="0" applyNumberFormat="1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3" fontId="12" fillId="13" borderId="8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 readingOrder="1"/>
    </xf>
    <xf numFmtId="3" fontId="12" fillId="6" borderId="15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189" fontId="14" fillId="6" borderId="15" xfId="0" applyNumberFormat="1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0" fontId="29" fillId="4" borderId="8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wrapText="1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Sheet2!$B$1:$B$2</c:f>
              <c:strCache>
                <c:ptCount val="2"/>
                <c:pt idx="0">
                  <c:v>CR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Sheet2!$B$3:$B$18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ACA-465E-A6A5-53B9F19DABAA}"/>
            </c:ext>
          </c:extLst>
        </c:ser>
        <c:ser>
          <c:idx val="1"/>
          <c:order val="1"/>
          <c:tx>
            <c:strRef>
              <c:f>Sheet2!$C$1:$C$2</c:f>
              <c:strCache>
                <c:ptCount val="2"/>
                <c:pt idx="0">
                  <c:v>QR
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Sheet2!$C$3:$C$18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ACA-465E-A6A5-53B9F19DABAA}"/>
            </c:ext>
          </c:extLst>
        </c:ser>
        <c:ser>
          <c:idx val="2"/>
          <c:order val="2"/>
          <c:tx>
            <c:strRef>
              <c:f>Sheet2!$D$1:$D$2</c:f>
              <c:strCache>
                <c:ptCount val="2"/>
                <c:pt idx="0">
                  <c:v>Cash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Sheet2!$D$3:$D$18</c:f>
              <c:numCache>
                <c:formatCode>0.00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04650512"/>
        <c:axId val="1504629712"/>
      </c:barChart>
      <c:lineChart>
        <c:grouping val="standard"/>
        <c:varyColors val="0"/>
        <c:ser>
          <c:idx val="3"/>
          <c:order val="3"/>
          <c:tx>
            <c:strRef>
              <c:f>Sheet2!$E$1:$E$2</c:f>
              <c:strCache>
                <c:ptCount val="2"/>
                <c:pt idx="0">
                  <c:v>CR
≥ 1.50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Sheet2!$E$3:$E$18</c:f>
              <c:numCache>
                <c:formatCode>0.00</c:formatCode>
                <c:ptCount val="16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65E-A6A5-53B9F19DABAA}"/>
            </c:ext>
          </c:extLst>
        </c:ser>
        <c:ser>
          <c:idx val="4"/>
          <c:order val="4"/>
          <c:tx>
            <c:strRef>
              <c:f>Sheet2!$F$1:$F$2</c:f>
              <c:strCache>
                <c:ptCount val="2"/>
                <c:pt idx="0">
                  <c:v>QR
≥ 1.00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Sheet2!$F$3:$F$18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65E-A6A5-53B9F19DABAA}"/>
            </c:ext>
          </c:extLst>
        </c:ser>
        <c:ser>
          <c:idx val="5"/>
          <c:order val="5"/>
          <c:tx>
            <c:strRef>
              <c:f>Sheet2!$G$1:$G$2</c:f>
              <c:strCache>
                <c:ptCount val="2"/>
                <c:pt idx="0">
                  <c:v>Cash
≥ 0.80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Sheet2!$A$3:$A$18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Sheet2!$G$3:$G$18</c:f>
              <c:numCache>
                <c:formatCode>0.00</c:formatCode>
                <c:ptCount val="1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65E-A6A5-53B9F19DA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650512"/>
        <c:axId val="1504629712"/>
      </c:lineChart>
      <c:catAx>
        <c:axId val="150465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29712"/>
        <c:crosses val="autoZero"/>
        <c:auto val="1"/>
        <c:lblAlgn val="ctr"/>
        <c:lblOffset val="100"/>
        <c:noMultiLvlLbl val="0"/>
      </c:catAx>
      <c:valAx>
        <c:axId val="150462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0465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Sheet2!$I$1:$I$2</c:f>
              <c:strCache>
                <c:ptCount val="2"/>
                <c:pt idx="0">
                  <c:v>NI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5"/>
              <c:layout>
                <c:manualLayout>
                  <c:x val="0"/>
                  <c:y val="-0.111731843575418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36-4F6E-BA1E-47954184A6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Sheet2!$I$3:$I$18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721-4CB6-9636-5115EE2436EC}"/>
            </c:ext>
          </c:extLst>
        </c:ser>
        <c:ser>
          <c:idx val="1"/>
          <c:order val="1"/>
          <c:tx>
            <c:strRef>
              <c:f>Sheet2!$J$1:$J$2</c:f>
              <c:strCache>
                <c:ptCount val="2"/>
                <c:pt idx="0">
                  <c:v>EBITDA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Sheet2!$H$3:$H$18</c:f>
              <c:strCache>
                <c:ptCount val="16"/>
                <c:pt idx="0">
                  <c:v>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สมเด็จฯ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Sheet2!$J$3:$J$18</c:f>
              <c:numCache>
                <c:formatCode>#.00,,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721-4CB6-9636-5115EE2436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525397504"/>
        <c:axId val="1525396672"/>
      </c:barChart>
      <c:catAx>
        <c:axId val="15253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6672"/>
        <c:crosses val="autoZero"/>
        <c:auto val="1"/>
        <c:lblAlgn val="ctr"/>
        <c:lblOffset val="100"/>
        <c:noMultiLvlLbl val="0"/>
      </c:catAx>
      <c:valAx>
        <c:axId val="152539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00,,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2539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271462</xdr:colOff>
      <xdr:row>0</xdr:row>
      <xdr:rowOff>276225</xdr:rowOff>
    </xdr:from>
    <xdr:to>
      <xdr:col>17</xdr:col>
      <xdr:colOff>42862</xdr:colOff>
      <xdr:row>8</xdr:row>
      <xdr:rowOff>257175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8137A6BD-C129-551A-FEC0-557EA1D86E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271462</xdr:colOff>
      <xdr:row>9</xdr:row>
      <xdr:rowOff>142875</xdr:rowOff>
    </xdr:from>
    <xdr:to>
      <xdr:col>20</xdr:col>
      <xdr:colOff>666750</xdr:colOff>
      <xdr:row>21</xdr:row>
      <xdr:rowOff>9525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B94284B3-AF4E-9E3F-7788-5AE1A33E3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6" sqref="I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62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1" t="s">
        <v>53</v>
      </c>
      <c r="P1" s="38">
        <v>44886</v>
      </c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63</v>
      </c>
      <c r="O2" s="107" t="s">
        <v>64</v>
      </c>
      <c r="P2" s="107" t="s">
        <v>56</v>
      </c>
      <c r="Q2" s="101" t="s">
        <v>61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07"/>
      <c r="P3" s="107"/>
      <c r="Q3" s="101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07"/>
      <c r="P4" s="107"/>
      <c r="Q4" s="10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>
        <v>2.68</v>
      </c>
      <c r="E5" s="48">
        <v>2.44</v>
      </c>
      <c r="F5" s="48">
        <v>1.32</v>
      </c>
      <c r="G5" s="44">
        <f t="shared" ref="G5:G20" si="0">(IF(D5&lt;1.5,1,0))+(IF(E5&lt;1,1,0))+(IF(F5&lt;0.8,1,0))</f>
        <v>0</v>
      </c>
      <c r="H5" s="72">
        <v>394880875.94</v>
      </c>
      <c r="I5" s="47">
        <v>29408854.370000001</v>
      </c>
      <c r="J5" s="44">
        <f t="shared" ref="J5:J20" si="1">IF(I5&lt;0,1,0)+IF(H5&lt;0,1,0)</f>
        <v>0</v>
      </c>
      <c r="K5" s="46">
        <f t="shared" ref="K5:K20" si="2">SUM(I5/1)</f>
        <v>29408854.370000001</v>
      </c>
      <c r="L5" s="42">
        <f t="shared" ref="L5:L20" si="3">+H5/K5</f>
        <v>13.427278430227405</v>
      </c>
      <c r="M5" s="44">
        <f t="shared" ref="M5:M20" si="4">IF(AND(I5&lt;0,H5&lt;0),2,IF(AND(I5&gt;0,H5&gt;0),0,IF(AND(H5&lt;0,I5&gt;0),IF(ABS((H5/(I5/1)))&lt;3,0,IF(ABS((H5/(I5/1)))&gt;6,2,1)),IF(AND(H5&gt;0,I5&lt;0),IF(ABS((H5/(I5/1)))&lt;3,2,IF(ABS((H5/(I5/1)))&gt;6,0,1))))))</f>
        <v>0</v>
      </c>
      <c r="N5" s="43">
        <f t="shared" ref="N5:N20" si="5">SUM(G5+J5+M5)</f>
        <v>0</v>
      </c>
      <c r="O5" s="43">
        <v>0</v>
      </c>
      <c r="P5" s="57">
        <v>36696497.740000002</v>
      </c>
      <c r="Q5" s="47">
        <v>76101189.170000002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>
        <v>2.08</v>
      </c>
      <c r="E6" s="48">
        <v>1.99</v>
      </c>
      <c r="F6" s="48">
        <v>1.1599999999999999</v>
      </c>
      <c r="G6" s="44">
        <f t="shared" si="0"/>
        <v>0</v>
      </c>
      <c r="H6" s="47">
        <v>143206204.16</v>
      </c>
      <c r="I6" s="47">
        <v>2116390.8199999998</v>
      </c>
      <c r="J6" s="44">
        <f t="shared" si="1"/>
        <v>0</v>
      </c>
      <c r="K6" s="46">
        <f>SUM(I6/1)</f>
        <v>2116390.8199999998</v>
      </c>
      <c r="L6" s="42">
        <f t="shared" si="3"/>
        <v>67.665292632482689</v>
      </c>
      <c r="M6" s="44">
        <f t="shared" si="4"/>
        <v>0</v>
      </c>
      <c r="N6" s="43">
        <f t="shared" si="5"/>
        <v>0</v>
      </c>
      <c r="O6" s="43">
        <v>0</v>
      </c>
      <c r="P6" s="57">
        <v>7180242.8099999996</v>
      </c>
      <c r="Q6" s="47">
        <v>20987292.780000001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>
        <v>3.93</v>
      </c>
      <c r="E7" s="48">
        <v>3.71</v>
      </c>
      <c r="F7" s="48">
        <v>2.89</v>
      </c>
      <c r="G7" s="44">
        <f t="shared" si="0"/>
        <v>0</v>
      </c>
      <c r="H7" s="47">
        <v>75101814.209999993</v>
      </c>
      <c r="I7" s="52">
        <v>-487961.53</v>
      </c>
      <c r="J7" s="39">
        <f t="shared" si="1"/>
        <v>1</v>
      </c>
      <c r="K7" s="49">
        <f t="shared" si="2"/>
        <v>-487961.53</v>
      </c>
      <c r="L7" s="42">
        <f t="shared" si="3"/>
        <v>-153.90929323875181</v>
      </c>
      <c r="M7" s="44">
        <f t="shared" si="4"/>
        <v>0</v>
      </c>
      <c r="N7" s="43">
        <f>SUM(G7+J7+M7)</f>
        <v>1</v>
      </c>
      <c r="O7" s="43">
        <v>0</v>
      </c>
      <c r="P7" s="52">
        <v>-198571.15</v>
      </c>
      <c r="Q7" s="47">
        <v>48498226.840000004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8">
        <v>18.55</v>
      </c>
      <c r="E8" s="48">
        <v>18.25</v>
      </c>
      <c r="F8" s="48">
        <v>16.5</v>
      </c>
      <c r="G8" s="44">
        <f t="shared" si="0"/>
        <v>0</v>
      </c>
      <c r="H8" s="47">
        <v>151345512.21000001</v>
      </c>
      <c r="I8" s="52">
        <v>-794590.62</v>
      </c>
      <c r="J8" s="39">
        <f t="shared" si="1"/>
        <v>1</v>
      </c>
      <c r="K8" s="49">
        <f t="shared" si="2"/>
        <v>-794590.62</v>
      </c>
      <c r="L8" s="42">
        <f t="shared" si="3"/>
        <v>-190.46979463462583</v>
      </c>
      <c r="M8" s="44">
        <f t="shared" si="4"/>
        <v>0</v>
      </c>
      <c r="N8" s="43">
        <f t="shared" si="5"/>
        <v>1</v>
      </c>
      <c r="O8" s="43">
        <v>0</v>
      </c>
      <c r="P8" s="52">
        <v>-138203.57999999999</v>
      </c>
      <c r="Q8" s="47">
        <v>133638508.97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8">
        <v>6.06</v>
      </c>
      <c r="E9" s="48">
        <v>5.67</v>
      </c>
      <c r="F9" s="48">
        <v>4.4000000000000004</v>
      </c>
      <c r="G9" s="44">
        <f t="shared" si="0"/>
        <v>0</v>
      </c>
      <c r="H9" s="47">
        <v>57811709.740000002</v>
      </c>
      <c r="I9" s="88">
        <v>-6483386.0999999996</v>
      </c>
      <c r="J9" s="39">
        <f t="shared" si="1"/>
        <v>1</v>
      </c>
      <c r="K9" s="49">
        <f t="shared" si="2"/>
        <v>-6483386.0999999996</v>
      </c>
      <c r="L9" s="42">
        <f t="shared" si="3"/>
        <v>-8.9169006516517673</v>
      </c>
      <c r="M9" s="44">
        <f t="shared" si="4"/>
        <v>0</v>
      </c>
      <c r="N9" s="43">
        <f t="shared" si="5"/>
        <v>1</v>
      </c>
      <c r="O9" s="43">
        <v>0</v>
      </c>
      <c r="P9" s="52">
        <v>-5842500.9900000002</v>
      </c>
      <c r="Q9" s="47">
        <v>38862071.829999998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8">
        <v>2.11</v>
      </c>
      <c r="E10" s="48">
        <v>1.96</v>
      </c>
      <c r="F10" s="48">
        <v>1.31</v>
      </c>
      <c r="G10" s="44">
        <f t="shared" si="0"/>
        <v>0</v>
      </c>
      <c r="H10" s="47">
        <v>18594863.300000001</v>
      </c>
      <c r="I10" s="52">
        <v>-1340784.58</v>
      </c>
      <c r="J10" s="39">
        <f t="shared" si="1"/>
        <v>1</v>
      </c>
      <c r="K10" s="49">
        <f t="shared" si="2"/>
        <v>-1340784.58</v>
      </c>
      <c r="L10" s="42">
        <f t="shared" si="3"/>
        <v>-13.868643462471802</v>
      </c>
      <c r="M10" s="44">
        <f t="shared" si="4"/>
        <v>0</v>
      </c>
      <c r="N10" s="43">
        <f t="shared" si="5"/>
        <v>1</v>
      </c>
      <c r="O10" s="43">
        <v>0</v>
      </c>
      <c r="P10" s="52">
        <v>-1020997.77</v>
      </c>
      <c r="Q10" s="47">
        <v>5112740.71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8">
        <v>9.84</v>
      </c>
      <c r="E11" s="48">
        <v>9.4700000000000006</v>
      </c>
      <c r="F11" s="48">
        <v>8.7899999999999991</v>
      </c>
      <c r="G11" s="44">
        <f t="shared" si="0"/>
        <v>0</v>
      </c>
      <c r="H11" s="47">
        <v>253721343.36000001</v>
      </c>
      <c r="I11" s="52">
        <v>-12974634.970000001</v>
      </c>
      <c r="J11" s="39">
        <f t="shared" si="1"/>
        <v>1</v>
      </c>
      <c r="K11" s="49">
        <f t="shared" si="2"/>
        <v>-12974634.970000001</v>
      </c>
      <c r="L11" s="42">
        <f t="shared" si="3"/>
        <v>-19.555181625275427</v>
      </c>
      <c r="M11" s="44">
        <f t="shared" si="4"/>
        <v>0</v>
      </c>
      <c r="N11" s="43">
        <f t="shared" si="5"/>
        <v>1</v>
      </c>
      <c r="O11" s="43">
        <v>0</v>
      </c>
      <c r="P11" s="52">
        <v>-4986240.4000000004</v>
      </c>
      <c r="Q11" s="47">
        <v>221434725.44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8">
        <v>3.09</v>
      </c>
      <c r="E12" s="48">
        <v>2.8</v>
      </c>
      <c r="F12" s="48">
        <v>2.08</v>
      </c>
      <c r="G12" s="44">
        <f t="shared" si="0"/>
        <v>0</v>
      </c>
      <c r="H12" s="47">
        <v>37519182.350000001</v>
      </c>
      <c r="I12" s="52">
        <v>-479473.2</v>
      </c>
      <c r="J12" s="39">
        <f t="shared" si="1"/>
        <v>1</v>
      </c>
      <c r="K12" s="49">
        <f t="shared" si="2"/>
        <v>-479473.2</v>
      </c>
      <c r="L12" s="42">
        <f t="shared" si="3"/>
        <v>-78.250843529940781</v>
      </c>
      <c r="M12" s="44">
        <f t="shared" si="4"/>
        <v>0</v>
      </c>
      <c r="N12" s="43">
        <f t="shared" si="5"/>
        <v>1</v>
      </c>
      <c r="O12" s="43">
        <v>0</v>
      </c>
      <c r="P12" s="52">
        <v>-189385.75</v>
      </c>
      <c r="Q12" s="47">
        <v>18655803.98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8">
        <v>12.12</v>
      </c>
      <c r="E13" s="48">
        <v>11.78</v>
      </c>
      <c r="F13" s="48">
        <v>9.43</v>
      </c>
      <c r="G13" s="44">
        <f t="shared" si="0"/>
        <v>0</v>
      </c>
      <c r="H13" s="47">
        <v>93168108.239999995</v>
      </c>
      <c r="I13" s="52">
        <v>-1388952.06</v>
      </c>
      <c r="J13" s="39">
        <f t="shared" si="1"/>
        <v>1</v>
      </c>
      <c r="K13" s="49">
        <f t="shared" si="2"/>
        <v>-1388952.06</v>
      </c>
      <c r="L13" s="42">
        <f t="shared" si="3"/>
        <v>-67.077987011301161</v>
      </c>
      <c r="M13" s="44">
        <f t="shared" si="4"/>
        <v>0</v>
      </c>
      <c r="N13" s="43">
        <f t="shared" si="5"/>
        <v>1</v>
      </c>
      <c r="O13" s="43">
        <v>0</v>
      </c>
      <c r="P13" s="52">
        <v>-911124.86</v>
      </c>
      <c r="Q13" s="47">
        <v>70474787.150000006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8">
        <v>5.21</v>
      </c>
      <c r="E14" s="48">
        <v>5.09</v>
      </c>
      <c r="F14" s="48">
        <v>3.97</v>
      </c>
      <c r="G14" s="44">
        <f t="shared" si="0"/>
        <v>0</v>
      </c>
      <c r="H14" s="47">
        <v>75431863.230000004</v>
      </c>
      <c r="I14" s="47">
        <v>353057.08</v>
      </c>
      <c r="J14" s="44">
        <f t="shared" si="1"/>
        <v>0</v>
      </c>
      <c r="K14" s="46">
        <f t="shared" si="2"/>
        <v>353057.08</v>
      </c>
      <c r="L14" s="42">
        <f t="shared" si="3"/>
        <v>213.65345011633812</v>
      </c>
      <c r="M14" s="44">
        <f t="shared" si="4"/>
        <v>0</v>
      </c>
      <c r="N14" s="43">
        <f t="shared" si="5"/>
        <v>0</v>
      </c>
      <c r="O14" s="43">
        <v>0</v>
      </c>
      <c r="P14" s="57">
        <v>1032681.94</v>
      </c>
      <c r="Q14" s="47">
        <v>53292055.030000001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8">
        <v>8.6999999999999993</v>
      </c>
      <c r="E15" s="48">
        <v>8.19</v>
      </c>
      <c r="F15" s="48">
        <v>6.76</v>
      </c>
      <c r="G15" s="44">
        <f t="shared" si="0"/>
        <v>0</v>
      </c>
      <c r="H15" s="47">
        <v>71204447.319999993</v>
      </c>
      <c r="I15" s="47">
        <v>1036844.89</v>
      </c>
      <c r="J15" s="44">
        <f t="shared" si="1"/>
        <v>0</v>
      </c>
      <c r="K15" s="46">
        <f t="shared" si="2"/>
        <v>1036844.89</v>
      </c>
      <c r="L15" s="42">
        <f t="shared" si="3"/>
        <v>68.674155610681552</v>
      </c>
      <c r="M15" s="44">
        <f t="shared" si="4"/>
        <v>0</v>
      </c>
      <c r="N15" s="43">
        <f t="shared" si="5"/>
        <v>0</v>
      </c>
      <c r="O15" s="43">
        <v>0</v>
      </c>
      <c r="P15" s="57">
        <v>1582230.02</v>
      </c>
      <c r="Q15" s="47">
        <v>53262466.450000003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8">
        <v>8.89</v>
      </c>
      <c r="E16" s="48">
        <v>8.48</v>
      </c>
      <c r="F16" s="48">
        <v>6.74</v>
      </c>
      <c r="G16" s="44">
        <f t="shared" si="0"/>
        <v>0</v>
      </c>
      <c r="H16" s="47">
        <v>189280203.27000001</v>
      </c>
      <c r="I16" s="72">
        <v>8228678.5999999996</v>
      </c>
      <c r="J16" s="44">
        <f t="shared" si="1"/>
        <v>0</v>
      </c>
      <c r="K16" s="46">
        <f t="shared" si="2"/>
        <v>8228678.5999999996</v>
      </c>
      <c r="L16" s="42">
        <f t="shared" si="3"/>
        <v>23.002502889102999</v>
      </c>
      <c r="M16" s="44">
        <f t="shared" si="4"/>
        <v>0</v>
      </c>
      <c r="N16" s="43">
        <f t="shared" si="5"/>
        <v>0</v>
      </c>
      <c r="O16" s="43">
        <v>0</v>
      </c>
      <c r="P16" s="57">
        <v>9609158.0600000005</v>
      </c>
      <c r="Q16" s="47">
        <v>137669208.93000001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>
        <v>4.1100000000000003</v>
      </c>
      <c r="E17" s="48">
        <v>3.91</v>
      </c>
      <c r="F17" s="48">
        <v>3.59</v>
      </c>
      <c r="G17" s="44">
        <f t="shared" si="0"/>
        <v>0</v>
      </c>
      <c r="H17" s="47">
        <v>22902026.739999998</v>
      </c>
      <c r="I17" s="52">
        <v>-958088.86</v>
      </c>
      <c r="J17" s="39">
        <f t="shared" si="1"/>
        <v>1</v>
      </c>
      <c r="K17" s="49">
        <f t="shared" si="2"/>
        <v>-958088.86</v>
      </c>
      <c r="L17" s="42">
        <f t="shared" si="3"/>
        <v>-23.903864971355578</v>
      </c>
      <c r="M17" s="44">
        <f t="shared" si="4"/>
        <v>0</v>
      </c>
      <c r="N17" s="43">
        <f t="shared" si="5"/>
        <v>1</v>
      </c>
      <c r="O17" s="43">
        <v>0</v>
      </c>
      <c r="P17" s="52">
        <v>-700447.19</v>
      </c>
      <c r="Q17" s="47">
        <v>19087832.899999999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>
        <v>16.809999999999999</v>
      </c>
      <c r="E18" s="48">
        <v>16.579999999999998</v>
      </c>
      <c r="F18" s="48">
        <v>14.84</v>
      </c>
      <c r="G18" s="44">
        <f t="shared" si="0"/>
        <v>0</v>
      </c>
      <c r="H18" s="72">
        <v>201660538.88</v>
      </c>
      <c r="I18" s="52">
        <v>-840191.54</v>
      </c>
      <c r="J18" s="39">
        <f t="shared" si="1"/>
        <v>1</v>
      </c>
      <c r="K18" s="49">
        <f t="shared" si="2"/>
        <v>-840191.54</v>
      </c>
      <c r="L18" s="42">
        <f t="shared" si="3"/>
        <v>-240.01734042692215</v>
      </c>
      <c r="M18" s="44">
        <f t="shared" si="4"/>
        <v>0</v>
      </c>
      <c r="N18" s="43">
        <f t="shared" si="5"/>
        <v>1</v>
      </c>
      <c r="O18" s="43">
        <v>0</v>
      </c>
      <c r="P18" s="52">
        <v>-305027.96000000002</v>
      </c>
      <c r="Q18" s="47">
        <v>176529896.22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8">
        <v>3.82</v>
      </c>
      <c r="E19" s="48">
        <v>3.46</v>
      </c>
      <c r="F19" s="48">
        <v>1.63</v>
      </c>
      <c r="G19" s="44">
        <f t="shared" si="0"/>
        <v>0</v>
      </c>
      <c r="H19" s="47">
        <v>23983068.469999999</v>
      </c>
      <c r="I19" s="52">
        <v>-2497167.1</v>
      </c>
      <c r="J19" s="39">
        <f t="shared" si="1"/>
        <v>1</v>
      </c>
      <c r="K19" s="49">
        <f t="shared" si="2"/>
        <v>-2497167.1</v>
      </c>
      <c r="L19" s="42">
        <f t="shared" si="3"/>
        <v>-9.6041103817201492</v>
      </c>
      <c r="M19" s="44">
        <f t="shared" si="4"/>
        <v>0</v>
      </c>
      <c r="N19" s="43">
        <f t="shared" si="5"/>
        <v>1</v>
      </c>
      <c r="O19" s="43">
        <v>0</v>
      </c>
      <c r="P19" s="52">
        <v>-2119758.7400000002</v>
      </c>
      <c r="Q19" s="47">
        <v>5377994.21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8">
        <v>2.86</v>
      </c>
      <c r="E20" s="48">
        <v>2.63</v>
      </c>
      <c r="F20" s="48">
        <v>1.62</v>
      </c>
      <c r="G20" s="44">
        <f t="shared" si="0"/>
        <v>0</v>
      </c>
      <c r="H20" s="47">
        <v>13819941.619999999</v>
      </c>
      <c r="I20" s="52">
        <v>-1444850.49</v>
      </c>
      <c r="J20" s="39">
        <f t="shared" si="1"/>
        <v>1</v>
      </c>
      <c r="K20" s="49">
        <f t="shared" si="2"/>
        <v>-1444850.49</v>
      </c>
      <c r="L20" s="42">
        <f t="shared" si="3"/>
        <v>-9.5649630987078798</v>
      </c>
      <c r="M20" s="44">
        <f t="shared" si="4"/>
        <v>0</v>
      </c>
      <c r="N20" s="43">
        <f t="shared" si="5"/>
        <v>1</v>
      </c>
      <c r="O20" s="43">
        <v>0</v>
      </c>
      <c r="P20" s="52">
        <v>-1064095.42</v>
      </c>
      <c r="Q20" s="47">
        <v>4602647.9800000004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3" t="s">
        <v>86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1" t="s">
        <v>53</v>
      </c>
      <c r="P1" s="54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87</v>
      </c>
      <c r="O2" s="114" t="s">
        <v>88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60" t="s">
        <v>28</v>
      </c>
      <c r="D5" s="61"/>
      <c r="E5" s="61"/>
      <c r="F5" s="61"/>
      <c r="G5" s="61">
        <f t="shared" ref="G5:G20" si="0">(IF(D5&lt;1.5,1,0))+(IF(E5&lt;1,1,0))+(IF(F5&lt;0.8,1,0))</f>
        <v>3</v>
      </c>
      <c r="H5" s="66"/>
      <c r="I5" s="66"/>
      <c r="J5" s="61">
        <f t="shared" ref="J5:J20" si="1">IF(I5&lt;0,1,0)+IF(H5&lt;0,1,0)</f>
        <v>0</v>
      </c>
      <c r="K5" s="62">
        <f>SUM(I5/10)</f>
        <v>0</v>
      </c>
      <c r="L5" s="81" t="e">
        <f>+H5/K5</f>
        <v>#DIV/0!</v>
      </c>
      <c r="M5" s="61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82">
        <f t="shared" ref="N5:N20" si="2">SUM(G5+J5+M5)</f>
        <v>3</v>
      </c>
      <c r="O5" s="82">
        <f>'มิ.ย.66'!N5</f>
        <v>3</v>
      </c>
      <c r="P5" s="66"/>
      <c r="Q5" s="6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60" t="s">
        <v>27</v>
      </c>
      <c r="D6" s="61"/>
      <c r="E6" s="61"/>
      <c r="F6" s="61"/>
      <c r="G6" s="61">
        <f t="shared" si="0"/>
        <v>3</v>
      </c>
      <c r="H6" s="66"/>
      <c r="I6" s="66"/>
      <c r="J6" s="61">
        <f>IF(I6&lt;0,1,0)+IF(H6&lt;0,1,0)</f>
        <v>0</v>
      </c>
      <c r="K6" s="62">
        <f t="shared" ref="K6:K20" si="3">SUM(I6/10)</f>
        <v>0</v>
      </c>
      <c r="L6" s="81" t="e">
        <f>+H6/K6</f>
        <v>#DIV/0!</v>
      </c>
      <c r="M6" s="61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82">
        <f>SUM(G6+J6+M6)</f>
        <v>3</v>
      </c>
      <c r="O6" s="82">
        <f>'มิ.ย.66'!N6</f>
        <v>3</v>
      </c>
      <c r="P6" s="66"/>
      <c r="Q6" s="66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60" t="s">
        <v>26</v>
      </c>
      <c r="D7" s="61"/>
      <c r="E7" s="61"/>
      <c r="F7" s="61"/>
      <c r="G7" s="61">
        <f t="shared" si="0"/>
        <v>3</v>
      </c>
      <c r="H7" s="66"/>
      <c r="I7" s="66"/>
      <c r="J7" s="61">
        <f t="shared" si="1"/>
        <v>0</v>
      </c>
      <c r="K7" s="62">
        <f t="shared" si="3"/>
        <v>0</v>
      </c>
      <c r="L7" s="81" t="e">
        <f t="shared" ref="L7:L20" si="5">+H7/K7</f>
        <v>#DIV/0!</v>
      </c>
      <c r="M7" s="61" t="b">
        <f t="shared" si="4"/>
        <v>0</v>
      </c>
      <c r="N7" s="82">
        <f t="shared" si="2"/>
        <v>3</v>
      </c>
      <c r="O7" s="82">
        <f>'มิ.ย.66'!N7</f>
        <v>3</v>
      </c>
      <c r="P7" s="66"/>
      <c r="Q7" s="6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60" t="s">
        <v>25</v>
      </c>
      <c r="D8" s="61"/>
      <c r="E8" s="61"/>
      <c r="F8" s="61"/>
      <c r="G8" s="61">
        <f t="shared" si="0"/>
        <v>3</v>
      </c>
      <c r="H8" s="66"/>
      <c r="I8" s="66"/>
      <c r="J8" s="61">
        <f t="shared" si="1"/>
        <v>0</v>
      </c>
      <c r="K8" s="62">
        <f t="shared" si="3"/>
        <v>0</v>
      </c>
      <c r="L8" s="81" t="e">
        <f t="shared" si="5"/>
        <v>#DIV/0!</v>
      </c>
      <c r="M8" s="61" t="b">
        <f t="shared" si="4"/>
        <v>0</v>
      </c>
      <c r="N8" s="82">
        <f t="shared" si="2"/>
        <v>3</v>
      </c>
      <c r="O8" s="82">
        <f>'มิ.ย.66'!N8</f>
        <v>3</v>
      </c>
      <c r="P8" s="66"/>
      <c r="Q8" s="6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60" t="s">
        <v>24</v>
      </c>
      <c r="D9" s="61"/>
      <c r="E9" s="67"/>
      <c r="F9" s="61"/>
      <c r="G9" s="61">
        <f t="shared" si="0"/>
        <v>3</v>
      </c>
      <c r="H9" s="66"/>
      <c r="I9" s="66"/>
      <c r="J9" s="61">
        <f t="shared" si="1"/>
        <v>0</v>
      </c>
      <c r="K9" s="62">
        <f t="shared" si="3"/>
        <v>0</v>
      </c>
      <c r="L9" s="81" t="e">
        <f t="shared" si="5"/>
        <v>#DIV/0!</v>
      </c>
      <c r="M9" s="61" t="b">
        <f t="shared" si="4"/>
        <v>0</v>
      </c>
      <c r="N9" s="82">
        <f t="shared" si="2"/>
        <v>3</v>
      </c>
      <c r="O9" s="82">
        <f>'มิ.ย.66'!N9</f>
        <v>3</v>
      </c>
      <c r="P9" s="66"/>
      <c r="Q9" s="6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60" t="s">
        <v>23</v>
      </c>
      <c r="D10" s="61"/>
      <c r="E10" s="61"/>
      <c r="F10" s="61"/>
      <c r="G10" s="61">
        <f t="shared" si="0"/>
        <v>3</v>
      </c>
      <c r="H10" s="66"/>
      <c r="I10" s="66"/>
      <c r="J10" s="61">
        <f t="shared" si="1"/>
        <v>0</v>
      </c>
      <c r="K10" s="62">
        <f t="shared" si="3"/>
        <v>0</v>
      </c>
      <c r="L10" s="81" t="e">
        <f t="shared" si="5"/>
        <v>#DIV/0!</v>
      </c>
      <c r="M10" s="61" t="b">
        <f t="shared" si="4"/>
        <v>0</v>
      </c>
      <c r="N10" s="82">
        <f t="shared" si="2"/>
        <v>3</v>
      </c>
      <c r="O10" s="82">
        <f>'มิ.ย.66'!N10</f>
        <v>3</v>
      </c>
      <c r="P10" s="66"/>
      <c r="Q10" s="6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60" t="s">
        <v>22</v>
      </c>
      <c r="D11" s="67"/>
      <c r="E11" s="61"/>
      <c r="F11" s="61"/>
      <c r="G11" s="61">
        <f t="shared" si="0"/>
        <v>3</v>
      </c>
      <c r="H11" s="66"/>
      <c r="I11" s="66"/>
      <c r="J11" s="61">
        <f t="shared" si="1"/>
        <v>0</v>
      </c>
      <c r="K11" s="62">
        <f t="shared" si="3"/>
        <v>0</v>
      </c>
      <c r="L11" s="81" t="e">
        <f t="shared" si="5"/>
        <v>#DIV/0!</v>
      </c>
      <c r="M11" s="61" t="b">
        <f t="shared" si="4"/>
        <v>0</v>
      </c>
      <c r="N11" s="82">
        <f t="shared" si="2"/>
        <v>3</v>
      </c>
      <c r="O11" s="82">
        <f>'มิ.ย.66'!N11</f>
        <v>3</v>
      </c>
      <c r="P11" s="66"/>
      <c r="Q11" s="6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60" t="s">
        <v>21</v>
      </c>
      <c r="D12" s="61"/>
      <c r="E12" s="61"/>
      <c r="F12" s="61"/>
      <c r="G12" s="61">
        <f t="shared" si="0"/>
        <v>3</v>
      </c>
      <c r="H12" s="66"/>
      <c r="I12" s="66"/>
      <c r="J12" s="61">
        <f t="shared" si="1"/>
        <v>0</v>
      </c>
      <c r="K12" s="62">
        <f t="shared" si="3"/>
        <v>0</v>
      </c>
      <c r="L12" s="81" t="e">
        <f t="shared" si="5"/>
        <v>#DIV/0!</v>
      </c>
      <c r="M12" s="61" t="b">
        <f t="shared" si="4"/>
        <v>0</v>
      </c>
      <c r="N12" s="82">
        <f t="shared" si="2"/>
        <v>3</v>
      </c>
      <c r="O12" s="82">
        <f>'มิ.ย.66'!N12</f>
        <v>3</v>
      </c>
      <c r="P12" s="66"/>
      <c r="Q12" s="6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60" t="s">
        <v>20</v>
      </c>
      <c r="D13" s="67"/>
      <c r="E13" s="67"/>
      <c r="F13" s="61"/>
      <c r="G13" s="61">
        <f t="shared" si="0"/>
        <v>3</v>
      </c>
      <c r="H13" s="66"/>
      <c r="I13" s="66"/>
      <c r="J13" s="61">
        <f t="shared" si="1"/>
        <v>0</v>
      </c>
      <c r="K13" s="62">
        <f t="shared" si="3"/>
        <v>0</v>
      </c>
      <c r="L13" s="81" t="e">
        <f t="shared" si="5"/>
        <v>#DIV/0!</v>
      </c>
      <c r="M13" s="61" t="b">
        <f t="shared" si="4"/>
        <v>0</v>
      </c>
      <c r="N13" s="82">
        <f t="shared" si="2"/>
        <v>3</v>
      </c>
      <c r="O13" s="82">
        <f>'มิ.ย.66'!N13</f>
        <v>3</v>
      </c>
      <c r="P13" s="66"/>
      <c r="Q13" s="6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60" t="s">
        <v>19</v>
      </c>
      <c r="D14" s="67"/>
      <c r="E14" s="67"/>
      <c r="F14" s="61"/>
      <c r="G14" s="61">
        <f t="shared" si="0"/>
        <v>3</v>
      </c>
      <c r="H14" s="66"/>
      <c r="I14" s="66"/>
      <c r="J14" s="61">
        <f t="shared" si="1"/>
        <v>0</v>
      </c>
      <c r="K14" s="62">
        <f t="shared" si="3"/>
        <v>0</v>
      </c>
      <c r="L14" s="81" t="e">
        <f t="shared" si="5"/>
        <v>#DIV/0!</v>
      </c>
      <c r="M14" s="61" t="b">
        <f t="shared" si="4"/>
        <v>0</v>
      </c>
      <c r="N14" s="82">
        <f t="shared" si="2"/>
        <v>3</v>
      </c>
      <c r="O14" s="82">
        <f>'มิ.ย.66'!N14</f>
        <v>3</v>
      </c>
      <c r="P14" s="66"/>
      <c r="Q14" s="6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60" t="s">
        <v>18</v>
      </c>
      <c r="D15" s="61"/>
      <c r="E15" s="61"/>
      <c r="F15" s="67"/>
      <c r="G15" s="61">
        <f t="shared" si="0"/>
        <v>3</v>
      </c>
      <c r="H15" s="66"/>
      <c r="I15" s="66"/>
      <c r="J15" s="61">
        <f t="shared" si="1"/>
        <v>0</v>
      </c>
      <c r="K15" s="62">
        <f t="shared" si="3"/>
        <v>0</v>
      </c>
      <c r="L15" s="81" t="e">
        <f t="shared" si="5"/>
        <v>#DIV/0!</v>
      </c>
      <c r="M15" s="61" t="b">
        <f t="shared" si="4"/>
        <v>0</v>
      </c>
      <c r="N15" s="82">
        <f t="shared" si="2"/>
        <v>3</v>
      </c>
      <c r="O15" s="82">
        <f>'มิ.ย.66'!N15</f>
        <v>3</v>
      </c>
      <c r="P15" s="66"/>
      <c r="Q15" s="6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60" t="s">
        <v>17</v>
      </c>
      <c r="D16" s="61"/>
      <c r="E16" s="61"/>
      <c r="F16" s="61"/>
      <c r="G16" s="61">
        <f t="shared" si="0"/>
        <v>3</v>
      </c>
      <c r="H16" s="66"/>
      <c r="I16" s="66"/>
      <c r="J16" s="61">
        <f t="shared" si="1"/>
        <v>0</v>
      </c>
      <c r="K16" s="62">
        <f t="shared" si="3"/>
        <v>0</v>
      </c>
      <c r="L16" s="81" t="e">
        <f t="shared" si="5"/>
        <v>#DIV/0!</v>
      </c>
      <c r="M16" s="61" t="b">
        <f t="shared" si="4"/>
        <v>0</v>
      </c>
      <c r="N16" s="82">
        <f t="shared" si="2"/>
        <v>3</v>
      </c>
      <c r="O16" s="82">
        <f>'มิ.ย.66'!N16</f>
        <v>3</v>
      </c>
      <c r="P16" s="66"/>
      <c r="Q16" s="6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60" t="s">
        <v>16</v>
      </c>
      <c r="D17" s="61"/>
      <c r="E17" s="61"/>
      <c r="F17" s="61"/>
      <c r="G17" s="61">
        <f t="shared" si="0"/>
        <v>3</v>
      </c>
      <c r="H17" s="66"/>
      <c r="I17" s="66"/>
      <c r="J17" s="61">
        <f t="shared" si="1"/>
        <v>0</v>
      </c>
      <c r="K17" s="62">
        <f t="shared" si="3"/>
        <v>0</v>
      </c>
      <c r="L17" s="81" t="e">
        <f t="shared" si="5"/>
        <v>#DIV/0!</v>
      </c>
      <c r="M17" s="61" t="b">
        <f t="shared" si="4"/>
        <v>0</v>
      </c>
      <c r="N17" s="82">
        <f t="shared" si="2"/>
        <v>3</v>
      </c>
      <c r="O17" s="82">
        <f>'มิ.ย.66'!N17</f>
        <v>3</v>
      </c>
      <c r="P17" s="66"/>
      <c r="Q17" s="6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60" t="s">
        <v>15</v>
      </c>
      <c r="D18" s="67"/>
      <c r="E18" s="61"/>
      <c r="F18" s="61"/>
      <c r="G18" s="61">
        <f t="shared" si="0"/>
        <v>3</v>
      </c>
      <c r="H18" s="66"/>
      <c r="I18" s="66"/>
      <c r="J18" s="61">
        <f t="shared" si="1"/>
        <v>0</v>
      </c>
      <c r="K18" s="62">
        <f t="shared" si="3"/>
        <v>0</v>
      </c>
      <c r="L18" s="81" t="e">
        <f t="shared" si="5"/>
        <v>#DIV/0!</v>
      </c>
      <c r="M18" s="61" t="b">
        <f t="shared" si="4"/>
        <v>0</v>
      </c>
      <c r="N18" s="82">
        <f t="shared" si="2"/>
        <v>3</v>
      </c>
      <c r="O18" s="82">
        <f>'มิ.ย.66'!N18</f>
        <v>3</v>
      </c>
      <c r="P18" s="66"/>
      <c r="Q18" s="6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60" t="s">
        <v>14</v>
      </c>
      <c r="D19" s="61"/>
      <c r="E19" s="61"/>
      <c r="F19" s="61"/>
      <c r="G19" s="61">
        <f t="shared" si="0"/>
        <v>3</v>
      </c>
      <c r="H19" s="66"/>
      <c r="I19" s="66"/>
      <c r="J19" s="61">
        <f t="shared" si="1"/>
        <v>0</v>
      </c>
      <c r="K19" s="62">
        <f t="shared" si="3"/>
        <v>0</v>
      </c>
      <c r="L19" s="81" t="e">
        <f t="shared" si="5"/>
        <v>#DIV/0!</v>
      </c>
      <c r="M19" s="61" t="b">
        <f t="shared" si="4"/>
        <v>0</v>
      </c>
      <c r="N19" s="82">
        <f t="shared" si="2"/>
        <v>3</v>
      </c>
      <c r="O19" s="82">
        <f>'มิ.ย.66'!N19</f>
        <v>3</v>
      </c>
      <c r="P19" s="66"/>
      <c r="Q19" s="6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60" t="s">
        <v>13</v>
      </c>
      <c r="D20" s="61"/>
      <c r="E20" s="61"/>
      <c r="F20" s="61"/>
      <c r="G20" s="61">
        <f t="shared" si="0"/>
        <v>3</v>
      </c>
      <c r="H20" s="66"/>
      <c r="I20" s="66"/>
      <c r="J20" s="61">
        <f t="shared" si="1"/>
        <v>0</v>
      </c>
      <c r="K20" s="62">
        <f t="shared" si="3"/>
        <v>0</v>
      </c>
      <c r="L20" s="81" t="e">
        <f t="shared" si="5"/>
        <v>#DIV/0!</v>
      </c>
      <c r="M20" s="61" t="b">
        <f t="shared" si="4"/>
        <v>0</v>
      </c>
      <c r="N20" s="82">
        <f t="shared" si="2"/>
        <v>3</v>
      </c>
      <c r="O20" s="82">
        <f>'มิ.ย.66'!N20</f>
        <v>3</v>
      </c>
      <c r="P20" s="66"/>
      <c r="Q20" s="6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0B98D-3419-4431-BF85-EB01A4957919}">
  <sheetPr codeName="Sheet11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6.125" style="1" customWidth="1"/>
    <col min="15" max="15" width="13.375" style="1" customWidth="1"/>
    <col min="16" max="16" width="20.8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3" t="s">
        <v>89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1" t="s">
        <v>53</v>
      </c>
      <c r="P1" s="54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124" t="s">
        <v>90</v>
      </c>
      <c r="O2" s="114" t="s">
        <v>91</v>
      </c>
      <c r="P2" s="114" t="s">
        <v>56</v>
      </c>
      <c r="Q2" s="110" t="s">
        <v>92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124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124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61"/>
      <c r="E5" s="61"/>
      <c r="F5" s="67"/>
      <c r="G5" s="61">
        <f t="shared" ref="G5:G20" si="0">(IF(D5&lt;1.5,1,0))+(IF(E5&lt;1,1,0))+(IF(F5&lt;0.8,1,0))</f>
        <v>3</v>
      </c>
      <c r="H5" s="66"/>
      <c r="I5" s="66"/>
      <c r="J5" s="61">
        <f t="shared" ref="J5:J20" si="1">IF(I5&lt;0,1,0)+IF(H5&lt;0,1,0)</f>
        <v>0</v>
      </c>
      <c r="K5" s="62">
        <f t="shared" ref="K5:K20" si="2">SUM(I5/11)</f>
        <v>0</v>
      </c>
      <c r="L5" s="63" t="e">
        <f>+H5/K5</f>
        <v>#DIV/0!</v>
      </c>
      <c r="M5" s="61" t="b">
        <f t="shared" ref="M5:M10" si="3">IF(AND(I5&lt;0,H5&lt;0),2,IF(AND(I5&gt;0,H5&gt;0),0,IF(AND(H5&lt;0,I5&gt;0),IF(ABS((H5/(I5/11)))&lt;3,0,IF(ABS((H5/(I5/11)))&gt;6,2,1)),IF(AND(H5&gt;0,I5&lt;0),IF(ABS((H5/(I5/11)))&lt;3,2,IF(ABS((H5/(I5/11)))&gt;6,0,1))))))</f>
        <v>0</v>
      </c>
      <c r="N5" s="64">
        <f>SUM(G5+J5+M5)</f>
        <v>3</v>
      </c>
      <c r="O5" s="64">
        <f>'ก.ค.66'!N5</f>
        <v>3</v>
      </c>
      <c r="P5" s="66"/>
      <c r="Q5" s="6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61"/>
      <c r="E6" s="67"/>
      <c r="F6" s="61"/>
      <c r="G6" s="61">
        <f t="shared" si="0"/>
        <v>3</v>
      </c>
      <c r="H6" s="66"/>
      <c r="I6" s="66"/>
      <c r="J6" s="61">
        <f>IF(I6&lt;0,1,0)+IF(H6&lt;0,1,0)</f>
        <v>0</v>
      </c>
      <c r="K6" s="62">
        <f t="shared" si="2"/>
        <v>0</v>
      </c>
      <c r="L6" s="63" t="e">
        <f>+H6/K6</f>
        <v>#DIV/0!</v>
      </c>
      <c r="M6" s="61" t="b">
        <f t="shared" si="3"/>
        <v>0</v>
      </c>
      <c r="N6" s="64">
        <f>SUM(G6+J6+M6)</f>
        <v>3</v>
      </c>
      <c r="O6" s="64">
        <f>'ก.ค.66'!N6</f>
        <v>3</v>
      </c>
      <c r="P6" s="66"/>
      <c r="Q6" s="65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67"/>
      <c r="E7" s="61"/>
      <c r="F7" s="67"/>
      <c r="G7" s="61">
        <f t="shared" si="0"/>
        <v>3</v>
      </c>
      <c r="H7" s="66"/>
      <c r="I7" s="66"/>
      <c r="J7" s="61">
        <f t="shared" si="1"/>
        <v>0</v>
      </c>
      <c r="K7" s="62">
        <f t="shared" si="2"/>
        <v>0</v>
      </c>
      <c r="L7" s="63" t="e">
        <f t="shared" ref="L7:L20" si="4">+H7/K7</f>
        <v>#DIV/0!</v>
      </c>
      <c r="M7" s="61" t="b">
        <f t="shared" si="3"/>
        <v>0</v>
      </c>
      <c r="N7" s="64">
        <f t="shared" ref="N7:N20" si="5">SUM(G7+J7+M7)</f>
        <v>3</v>
      </c>
      <c r="O7" s="64">
        <f>'ก.ค.66'!N7</f>
        <v>3</v>
      </c>
      <c r="P7" s="66"/>
      <c r="Q7" s="66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61"/>
      <c r="E8" s="61"/>
      <c r="F8" s="67"/>
      <c r="G8" s="61">
        <f t="shared" si="0"/>
        <v>3</v>
      </c>
      <c r="H8" s="66"/>
      <c r="I8" s="66"/>
      <c r="J8" s="61">
        <f t="shared" si="1"/>
        <v>0</v>
      </c>
      <c r="K8" s="62">
        <f t="shared" si="2"/>
        <v>0</v>
      </c>
      <c r="L8" s="63" t="e">
        <f t="shared" si="4"/>
        <v>#DIV/0!</v>
      </c>
      <c r="M8" s="61" t="b">
        <f t="shared" si="3"/>
        <v>0</v>
      </c>
      <c r="N8" s="64">
        <f t="shared" si="5"/>
        <v>3</v>
      </c>
      <c r="O8" s="64">
        <f>'ก.ค.66'!N8</f>
        <v>3</v>
      </c>
      <c r="P8" s="66"/>
      <c r="Q8" s="66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61"/>
      <c r="E9" s="61"/>
      <c r="F9" s="61"/>
      <c r="G9" s="61">
        <f t="shared" si="0"/>
        <v>3</v>
      </c>
      <c r="H9" s="66"/>
      <c r="I9" s="66"/>
      <c r="J9" s="61">
        <f t="shared" si="1"/>
        <v>0</v>
      </c>
      <c r="K9" s="62">
        <f t="shared" si="2"/>
        <v>0</v>
      </c>
      <c r="L9" s="63" t="e">
        <f t="shared" si="4"/>
        <v>#DIV/0!</v>
      </c>
      <c r="M9" s="61" t="b">
        <f t="shared" si="3"/>
        <v>0</v>
      </c>
      <c r="N9" s="64">
        <f t="shared" si="5"/>
        <v>3</v>
      </c>
      <c r="O9" s="64">
        <f>'ก.ค.66'!N9</f>
        <v>3</v>
      </c>
      <c r="P9" s="66"/>
      <c r="Q9" s="66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61"/>
      <c r="E10" s="67"/>
      <c r="F10" s="61"/>
      <c r="G10" s="61">
        <f t="shared" si="0"/>
        <v>3</v>
      </c>
      <c r="H10" s="66"/>
      <c r="I10" s="66"/>
      <c r="J10" s="61">
        <f t="shared" si="1"/>
        <v>0</v>
      </c>
      <c r="K10" s="62">
        <f t="shared" si="2"/>
        <v>0</v>
      </c>
      <c r="L10" s="63" t="e">
        <f t="shared" si="4"/>
        <v>#DIV/0!</v>
      </c>
      <c r="M10" s="61" t="b">
        <f t="shared" si="3"/>
        <v>0</v>
      </c>
      <c r="N10" s="64">
        <f t="shared" si="5"/>
        <v>3</v>
      </c>
      <c r="O10" s="64">
        <f>'ก.ค.66'!N10</f>
        <v>3</v>
      </c>
      <c r="P10" s="66"/>
      <c r="Q10" s="66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61"/>
      <c r="E11" s="61"/>
      <c r="F11" s="61"/>
      <c r="G11" s="61">
        <f t="shared" si="0"/>
        <v>3</v>
      </c>
      <c r="H11" s="66"/>
      <c r="I11" s="66"/>
      <c r="J11" s="61">
        <f t="shared" si="1"/>
        <v>0</v>
      </c>
      <c r="K11" s="62">
        <f t="shared" si="2"/>
        <v>0</v>
      </c>
      <c r="L11" s="63" t="e">
        <f t="shared" si="4"/>
        <v>#DIV/0!</v>
      </c>
      <c r="M11" s="61" t="b">
        <f>IF(AND(I11&lt;0,H11&lt;0),2,IF(AND(I11&gt;0,H11&gt;0),0,IF(AND(H11&lt;0,I11&gt;0),IF(ABS((H11/(I11/11)))&lt;3,0,IF(ABS((H11/(I11/11)))&gt;6,2,1)),IF(AND(H11&gt;0,I11&lt;0),IF(ABS((H11/(I11/11)))&lt;3,2,IF(ABS((H11/(I11/1)))&gt;6,0,1))))))</f>
        <v>0</v>
      </c>
      <c r="N11" s="64">
        <f t="shared" si="5"/>
        <v>3</v>
      </c>
      <c r="O11" s="64">
        <f>'ก.ค.66'!N11</f>
        <v>3</v>
      </c>
      <c r="P11" s="66"/>
      <c r="Q11" s="66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61"/>
      <c r="E12" s="61"/>
      <c r="F12" s="61"/>
      <c r="G12" s="61">
        <f t="shared" si="0"/>
        <v>3</v>
      </c>
      <c r="H12" s="66"/>
      <c r="I12" s="66"/>
      <c r="J12" s="61">
        <f t="shared" si="1"/>
        <v>0</v>
      </c>
      <c r="K12" s="62">
        <f t="shared" si="2"/>
        <v>0</v>
      </c>
      <c r="L12" s="63" t="e">
        <f t="shared" si="4"/>
        <v>#DIV/0!</v>
      </c>
      <c r="M12" s="61" t="b">
        <f t="shared" ref="M12:M20" si="6">IF(AND(I12&lt;0,H12&lt;0),2,IF(AND(I12&gt;0,H12&gt;0),0,IF(AND(H12&lt;0,I12&gt;0),IF(ABS((H12/(I12/11)))&lt;3,0,IF(ABS((H12/(I12/11)))&gt;6,2,1)),IF(AND(H12&gt;0,I12&lt;0),IF(ABS((H12/(I12/11)))&lt;3,2,IF(ABS((H12/(I12/11)))&gt;6,0,1))))))</f>
        <v>0</v>
      </c>
      <c r="N12" s="64">
        <f t="shared" si="5"/>
        <v>3</v>
      </c>
      <c r="O12" s="64">
        <f>'ก.ค.66'!N12</f>
        <v>3</v>
      </c>
      <c r="P12" s="66"/>
      <c r="Q12" s="66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61"/>
      <c r="E13" s="67"/>
      <c r="F13" s="61"/>
      <c r="G13" s="61">
        <f t="shared" si="0"/>
        <v>3</v>
      </c>
      <c r="H13" s="66"/>
      <c r="I13" s="66"/>
      <c r="J13" s="61">
        <f t="shared" si="1"/>
        <v>0</v>
      </c>
      <c r="K13" s="62">
        <f t="shared" si="2"/>
        <v>0</v>
      </c>
      <c r="L13" s="63" t="e">
        <f t="shared" si="4"/>
        <v>#DIV/0!</v>
      </c>
      <c r="M13" s="61" t="b">
        <f t="shared" si="6"/>
        <v>0</v>
      </c>
      <c r="N13" s="64">
        <f t="shared" si="5"/>
        <v>3</v>
      </c>
      <c r="O13" s="64">
        <f>'ก.ค.66'!N13</f>
        <v>3</v>
      </c>
      <c r="P13" s="66"/>
      <c r="Q13" s="66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61"/>
      <c r="E14" s="61"/>
      <c r="F14" s="61"/>
      <c r="G14" s="61">
        <f t="shared" si="0"/>
        <v>3</v>
      </c>
      <c r="H14" s="66"/>
      <c r="I14" s="66"/>
      <c r="J14" s="61">
        <f t="shared" si="1"/>
        <v>0</v>
      </c>
      <c r="K14" s="62">
        <f t="shared" si="2"/>
        <v>0</v>
      </c>
      <c r="L14" s="63" t="e">
        <f t="shared" si="4"/>
        <v>#DIV/0!</v>
      </c>
      <c r="M14" s="61" t="b">
        <f t="shared" si="6"/>
        <v>0</v>
      </c>
      <c r="N14" s="64">
        <f t="shared" si="5"/>
        <v>3</v>
      </c>
      <c r="O14" s="64">
        <f>'ก.ค.66'!N14</f>
        <v>3</v>
      </c>
      <c r="P14" s="66"/>
      <c r="Q14" s="66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61"/>
      <c r="E15" s="61"/>
      <c r="F15" s="61"/>
      <c r="G15" s="61">
        <f t="shared" si="0"/>
        <v>3</v>
      </c>
      <c r="H15" s="66"/>
      <c r="I15" s="66"/>
      <c r="J15" s="61">
        <f t="shared" si="1"/>
        <v>0</v>
      </c>
      <c r="K15" s="62">
        <f t="shared" si="2"/>
        <v>0</v>
      </c>
      <c r="L15" s="63" t="e">
        <f t="shared" si="4"/>
        <v>#DIV/0!</v>
      </c>
      <c r="M15" s="61" t="b">
        <f t="shared" si="6"/>
        <v>0</v>
      </c>
      <c r="N15" s="64">
        <f t="shared" si="5"/>
        <v>3</v>
      </c>
      <c r="O15" s="64">
        <f>'ก.ค.66'!N15</f>
        <v>3</v>
      </c>
      <c r="P15" s="66"/>
      <c r="Q15" s="66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61"/>
      <c r="E16" s="67"/>
      <c r="F16" s="61"/>
      <c r="G16" s="61">
        <f t="shared" si="0"/>
        <v>3</v>
      </c>
      <c r="H16" s="66"/>
      <c r="I16" s="66"/>
      <c r="J16" s="61">
        <f t="shared" si="1"/>
        <v>0</v>
      </c>
      <c r="K16" s="62">
        <f t="shared" si="2"/>
        <v>0</v>
      </c>
      <c r="L16" s="63" t="e">
        <f t="shared" si="4"/>
        <v>#DIV/0!</v>
      </c>
      <c r="M16" s="61" t="b">
        <f t="shared" si="6"/>
        <v>0</v>
      </c>
      <c r="N16" s="64">
        <f t="shared" si="5"/>
        <v>3</v>
      </c>
      <c r="O16" s="64">
        <f>'ก.ค.66'!N16</f>
        <v>3</v>
      </c>
      <c r="P16" s="66"/>
      <c r="Q16" s="66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61"/>
      <c r="E17" s="61"/>
      <c r="F17" s="61"/>
      <c r="G17" s="61">
        <f t="shared" si="0"/>
        <v>3</v>
      </c>
      <c r="H17" s="66"/>
      <c r="I17" s="66"/>
      <c r="J17" s="61">
        <f t="shared" si="1"/>
        <v>0</v>
      </c>
      <c r="K17" s="62">
        <f t="shared" si="2"/>
        <v>0</v>
      </c>
      <c r="L17" s="63" t="e">
        <f t="shared" si="4"/>
        <v>#DIV/0!</v>
      </c>
      <c r="M17" s="61" t="b">
        <f t="shared" si="6"/>
        <v>0</v>
      </c>
      <c r="N17" s="64">
        <f t="shared" si="5"/>
        <v>3</v>
      </c>
      <c r="O17" s="64">
        <f>'ก.ค.66'!N17</f>
        <v>3</v>
      </c>
      <c r="P17" s="66"/>
      <c r="Q17" s="66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61"/>
      <c r="E18" s="61"/>
      <c r="F18" s="67"/>
      <c r="G18" s="61">
        <f t="shared" si="0"/>
        <v>3</v>
      </c>
      <c r="H18" s="66"/>
      <c r="I18" s="66"/>
      <c r="J18" s="61">
        <f t="shared" si="1"/>
        <v>0</v>
      </c>
      <c r="K18" s="62">
        <f t="shared" si="2"/>
        <v>0</v>
      </c>
      <c r="L18" s="63" t="e">
        <f t="shared" si="4"/>
        <v>#DIV/0!</v>
      </c>
      <c r="M18" s="61" t="b">
        <f t="shared" si="6"/>
        <v>0</v>
      </c>
      <c r="N18" s="64">
        <f t="shared" si="5"/>
        <v>3</v>
      </c>
      <c r="O18" s="64">
        <f>'ก.ค.66'!N18</f>
        <v>3</v>
      </c>
      <c r="P18" s="66"/>
      <c r="Q18" s="66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61"/>
      <c r="E19" s="61"/>
      <c r="F19" s="67"/>
      <c r="G19" s="61">
        <f t="shared" si="0"/>
        <v>3</v>
      </c>
      <c r="H19" s="66"/>
      <c r="I19" s="66"/>
      <c r="J19" s="61">
        <f t="shared" si="1"/>
        <v>0</v>
      </c>
      <c r="K19" s="62">
        <f t="shared" si="2"/>
        <v>0</v>
      </c>
      <c r="L19" s="63" t="e">
        <f t="shared" si="4"/>
        <v>#DIV/0!</v>
      </c>
      <c r="M19" s="61" t="b">
        <f t="shared" si="6"/>
        <v>0</v>
      </c>
      <c r="N19" s="64">
        <f t="shared" si="5"/>
        <v>3</v>
      </c>
      <c r="O19" s="64">
        <f>'ก.ค.66'!N19</f>
        <v>3</v>
      </c>
      <c r="P19" s="66"/>
      <c r="Q19" s="66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61"/>
      <c r="E20" s="61"/>
      <c r="F20" s="67"/>
      <c r="G20" s="61">
        <f t="shared" si="0"/>
        <v>3</v>
      </c>
      <c r="H20" s="66"/>
      <c r="I20" s="68"/>
      <c r="J20" s="69">
        <f t="shared" si="1"/>
        <v>0</v>
      </c>
      <c r="K20" s="70">
        <f t="shared" si="2"/>
        <v>0</v>
      </c>
      <c r="L20" s="63" t="e">
        <f t="shared" si="4"/>
        <v>#DIV/0!</v>
      </c>
      <c r="M20" s="61" t="b">
        <f t="shared" si="6"/>
        <v>0</v>
      </c>
      <c r="N20" s="64">
        <f t="shared" si="5"/>
        <v>3</v>
      </c>
      <c r="O20" s="64">
        <f>'ก.ค.66'!N20</f>
        <v>3</v>
      </c>
      <c r="P20" s="66"/>
      <c r="Q20" s="66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95712-475D-4784-8D9B-8CE059EE5A2E}">
  <sheetPr codeName="Sheet12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3" t="s">
        <v>93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94"/>
      <c r="O1" s="11" t="s">
        <v>53</v>
      </c>
      <c r="P1" s="54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126"/>
      <c r="N2" s="127" t="s">
        <v>59</v>
      </c>
      <c r="O2" s="125" t="s">
        <v>60</v>
      </c>
      <c r="P2" s="111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29" t="s">
        <v>29</v>
      </c>
      <c r="N3" s="128"/>
      <c r="O3" s="125"/>
      <c r="P3" s="112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29"/>
      <c r="N4" s="128"/>
      <c r="O4" s="125"/>
      <c r="P4" s="113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/>
      <c r="E5" s="44"/>
      <c r="F5" s="44"/>
      <c r="G5" s="44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>SUM(I5/12)</f>
        <v>0</v>
      </c>
      <c r="L5" s="71" t="e">
        <f>+H5/K5</f>
        <v>#DIV/0!</v>
      </c>
      <c r="M5" s="83" t="b">
        <f t="shared" ref="M5:M17" si="2">IF(AND(I5&lt;0,H5&lt;0),2,IF(AND(I5&gt;0,H5&gt;0),0,IF(AND(H5&lt;0,I5&gt;0),IF(ABS((H5/(I5/12)))&lt;3,0,IF(ABS((H5/(I5/12)))&gt;6,2,1)),IF(AND(H5&gt;0,I5&lt;0),IF(ABS((H5/(I5/12)))&lt;3,2,IF(ABS((H5/(I5/12)))&gt;6,0,1))))))</f>
        <v>0</v>
      </c>
      <c r="N5" s="85">
        <f>SUM(G5+J5+M5)</f>
        <v>3</v>
      </c>
      <c r="O5" s="84">
        <f>'ส.ค.66'!N5</f>
        <v>3</v>
      </c>
      <c r="P5" s="57"/>
      <c r="Q5" s="52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/>
      <c r="E6" s="44"/>
      <c r="F6" s="48"/>
      <c r="G6" s="44">
        <f t="shared" si="0"/>
        <v>3</v>
      </c>
      <c r="H6" s="47"/>
      <c r="I6" s="47"/>
      <c r="J6" s="44">
        <f>IF(I6&lt;0,1,0)+IF(H6&lt;0,1,0)</f>
        <v>0</v>
      </c>
      <c r="K6" s="46">
        <f t="shared" ref="K6:K20" si="3">SUM(I6/12)</f>
        <v>0</v>
      </c>
      <c r="L6" s="71" t="e">
        <f>+H6/K6</f>
        <v>#DIV/0!</v>
      </c>
      <c r="M6" s="83" t="b">
        <f t="shared" si="2"/>
        <v>0</v>
      </c>
      <c r="N6" s="85">
        <f>SUM(G6+J6+M6)</f>
        <v>3</v>
      </c>
      <c r="O6" s="84">
        <f>'ส.ค.66'!N6</f>
        <v>3</v>
      </c>
      <c r="P6" s="57"/>
      <c r="Q6" s="52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3"/>
        <v>0</v>
      </c>
      <c r="L7" s="71" t="e">
        <f t="shared" ref="L7:L20" si="4">+H7/K7</f>
        <v>#DIV/0!</v>
      </c>
      <c r="M7" s="83" t="b">
        <f t="shared" si="2"/>
        <v>0</v>
      </c>
      <c r="N7" s="85">
        <f t="shared" ref="N7:N20" si="5">SUM(G7+J7+M7)</f>
        <v>3</v>
      </c>
      <c r="O7" s="84">
        <f>'ส.ค.66'!N7</f>
        <v>3</v>
      </c>
      <c r="P7" s="57"/>
      <c r="Q7" s="47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3"/>
        <v>0</v>
      </c>
      <c r="L8" s="71" t="e">
        <f t="shared" si="4"/>
        <v>#DIV/0!</v>
      </c>
      <c r="M8" s="83" t="b">
        <f t="shared" si="2"/>
        <v>0</v>
      </c>
      <c r="N8" s="85">
        <f t="shared" si="5"/>
        <v>3</v>
      </c>
      <c r="O8" s="84">
        <f>'ส.ค.66'!N8</f>
        <v>3</v>
      </c>
      <c r="P8" s="57"/>
      <c r="Q8" s="47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3"/>
        <v>0</v>
      </c>
      <c r="L9" s="71" t="e">
        <f t="shared" si="4"/>
        <v>#DIV/0!</v>
      </c>
      <c r="M9" s="83" t="b">
        <f t="shared" si="2"/>
        <v>0</v>
      </c>
      <c r="N9" s="85">
        <f t="shared" si="5"/>
        <v>3</v>
      </c>
      <c r="O9" s="84">
        <f>'ส.ค.66'!N9</f>
        <v>3</v>
      </c>
      <c r="P9" s="57"/>
      <c r="Q9" s="47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/>
      <c r="E10" s="44"/>
      <c r="F10" s="44"/>
      <c r="G10" s="44">
        <f t="shared" si="0"/>
        <v>3</v>
      </c>
      <c r="H10" s="47"/>
      <c r="I10" s="47"/>
      <c r="J10" s="44">
        <f t="shared" si="1"/>
        <v>0</v>
      </c>
      <c r="K10" s="46">
        <f t="shared" si="3"/>
        <v>0</v>
      </c>
      <c r="L10" s="71" t="e">
        <f t="shared" si="4"/>
        <v>#DIV/0!</v>
      </c>
      <c r="M10" s="83" t="b">
        <f t="shared" si="2"/>
        <v>0</v>
      </c>
      <c r="N10" s="85">
        <f t="shared" si="5"/>
        <v>3</v>
      </c>
      <c r="O10" s="84">
        <f>'ส.ค.66'!N10</f>
        <v>3</v>
      </c>
      <c r="P10" s="57"/>
      <c r="Q10" s="47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3"/>
        <v>0</v>
      </c>
      <c r="L11" s="71" t="e">
        <f t="shared" si="4"/>
        <v>#DIV/0!</v>
      </c>
      <c r="M11" s="83" t="b">
        <f t="shared" si="2"/>
        <v>0</v>
      </c>
      <c r="N11" s="85">
        <f t="shared" si="5"/>
        <v>3</v>
      </c>
      <c r="O11" s="84">
        <f>'ส.ค.66'!N11</f>
        <v>3</v>
      </c>
      <c r="P11" s="57"/>
      <c r="Q11" s="47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8"/>
      <c r="E12" s="48"/>
      <c r="F12" s="48"/>
      <c r="G12" s="44">
        <f t="shared" si="0"/>
        <v>3</v>
      </c>
      <c r="H12" s="47"/>
      <c r="I12" s="47"/>
      <c r="J12" s="44">
        <f t="shared" si="1"/>
        <v>0</v>
      </c>
      <c r="K12" s="46">
        <f t="shared" si="3"/>
        <v>0</v>
      </c>
      <c r="L12" s="71" t="e">
        <f t="shared" si="4"/>
        <v>#DIV/0!</v>
      </c>
      <c r="M12" s="83" t="b">
        <f t="shared" si="2"/>
        <v>0</v>
      </c>
      <c r="N12" s="85">
        <f t="shared" si="5"/>
        <v>3</v>
      </c>
      <c r="O12" s="84">
        <f>'ส.ค.66'!N12</f>
        <v>3</v>
      </c>
      <c r="P12" s="57"/>
      <c r="Q12" s="47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8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3"/>
        <v>0</v>
      </c>
      <c r="L13" s="71" t="e">
        <f t="shared" si="4"/>
        <v>#DIV/0!</v>
      </c>
      <c r="M13" s="83" t="b">
        <f t="shared" si="2"/>
        <v>0</v>
      </c>
      <c r="N13" s="85">
        <f t="shared" si="5"/>
        <v>3</v>
      </c>
      <c r="O13" s="84">
        <f>'ส.ค.66'!N13</f>
        <v>3</v>
      </c>
      <c r="P13" s="57"/>
      <c r="Q13" s="47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8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3"/>
        <v>0</v>
      </c>
      <c r="L14" s="71" t="e">
        <f t="shared" si="4"/>
        <v>#DIV/0!</v>
      </c>
      <c r="M14" s="83" t="b">
        <f t="shared" si="2"/>
        <v>0</v>
      </c>
      <c r="N14" s="85">
        <f t="shared" si="5"/>
        <v>3</v>
      </c>
      <c r="O14" s="84">
        <f>'ส.ค.66'!N14</f>
        <v>3</v>
      </c>
      <c r="P14" s="57"/>
      <c r="Q14" s="47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/>
      <c r="E15" s="48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3"/>
        <v>0</v>
      </c>
      <c r="L15" s="71" t="e">
        <f t="shared" si="4"/>
        <v>#DIV/0!</v>
      </c>
      <c r="M15" s="83" t="b">
        <f t="shared" si="2"/>
        <v>0</v>
      </c>
      <c r="N15" s="85">
        <f t="shared" si="5"/>
        <v>3</v>
      </c>
      <c r="O15" s="84">
        <f>'ส.ค.66'!N15</f>
        <v>3</v>
      </c>
      <c r="P15" s="57"/>
      <c r="Q15" s="47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/>
      <c r="E16" s="48"/>
      <c r="F16" s="48"/>
      <c r="G16" s="44">
        <f t="shared" si="0"/>
        <v>3</v>
      </c>
      <c r="H16" s="47"/>
      <c r="I16" s="47"/>
      <c r="J16" s="44">
        <f t="shared" si="1"/>
        <v>0</v>
      </c>
      <c r="K16" s="46">
        <f t="shared" si="3"/>
        <v>0</v>
      </c>
      <c r="L16" s="71" t="e">
        <f t="shared" si="4"/>
        <v>#DIV/0!</v>
      </c>
      <c r="M16" s="83" t="b">
        <f t="shared" si="2"/>
        <v>0</v>
      </c>
      <c r="N16" s="85">
        <f t="shared" si="5"/>
        <v>3</v>
      </c>
      <c r="O16" s="84">
        <f>'ส.ค.66'!N16</f>
        <v>3</v>
      </c>
      <c r="P16" s="57"/>
      <c r="Q16" s="47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/>
      <c r="E17" s="44"/>
      <c r="F17" s="48"/>
      <c r="G17" s="44">
        <f t="shared" si="0"/>
        <v>3</v>
      </c>
      <c r="H17" s="47"/>
      <c r="I17" s="47"/>
      <c r="J17" s="44">
        <f t="shared" si="1"/>
        <v>0</v>
      </c>
      <c r="K17" s="46">
        <f t="shared" si="3"/>
        <v>0</v>
      </c>
      <c r="L17" s="71" t="e">
        <f t="shared" si="4"/>
        <v>#DIV/0!</v>
      </c>
      <c r="M17" s="83" t="b">
        <f t="shared" si="2"/>
        <v>0</v>
      </c>
      <c r="N17" s="85">
        <f t="shared" si="5"/>
        <v>3</v>
      </c>
      <c r="O17" s="84">
        <f>'ส.ค.66'!N17</f>
        <v>3</v>
      </c>
      <c r="P17" s="57"/>
      <c r="Q17" s="47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3"/>
        <v>0</v>
      </c>
      <c r="L18" s="71" t="e">
        <f t="shared" si="4"/>
        <v>#DIV/0!</v>
      </c>
      <c r="M18" s="83" t="b">
        <f>IF(AND(I18&lt;0,H18&lt;0),2,IF(AND(I18&gt;0,H18&gt;0),0,IF(AND(H18&lt;0,I18&gt;0),IF(ABS((H18/(I18/12)))&lt;3,0,IF(ABS((H18/(I18/12)))&gt;6,2,1)),IF(AND(H18&gt;0,I18&lt;0),IF(ABS((H18/(I18/12)))&lt;3,2,IF(ABS((H18/(I18/1)))&gt;6,0,1))))))</f>
        <v>0</v>
      </c>
      <c r="N18" s="85">
        <f t="shared" si="5"/>
        <v>3</v>
      </c>
      <c r="O18" s="84">
        <f>'ส.ค.66'!N18</f>
        <v>3</v>
      </c>
      <c r="P18" s="57"/>
      <c r="Q18" s="47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47"/>
      <c r="J19" s="44">
        <f t="shared" si="1"/>
        <v>0</v>
      </c>
      <c r="K19" s="46">
        <f t="shared" si="3"/>
        <v>0</v>
      </c>
      <c r="L19" s="71" t="e">
        <f t="shared" si="4"/>
        <v>#DIV/0!</v>
      </c>
      <c r="M19" s="83" t="b">
        <f>IF(AND(I19&lt;0,H19&lt;0),2,IF(AND(I19&gt;0,H19&gt;0),0,IF(AND(H19&lt;0,I19&gt;0),IF(ABS((H19/(I19/12)))&lt;3,0,IF(ABS((H19/(I19/12)))&gt;6,2,1)),IF(AND(H19&gt;0,I19&lt;0),IF(ABS((H19/(I19/12)))&lt;3,2,IF(ABS((H19/(I19/12)))&gt;6,0,1))))))</f>
        <v>0</v>
      </c>
      <c r="N19" s="85">
        <f t="shared" si="5"/>
        <v>3</v>
      </c>
      <c r="O19" s="84">
        <f>'ส.ค.66'!N19</f>
        <v>3</v>
      </c>
      <c r="P19" s="57"/>
      <c r="Q19" s="47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/>
      <c r="E20" s="44"/>
      <c r="F20" s="48"/>
      <c r="G20" s="44">
        <f t="shared" si="0"/>
        <v>3</v>
      </c>
      <c r="H20" s="47"/>
      <c r="I20" s="47"/>
      <c r="J20" s="44">
        <f t="shared" si="1"/>
        <v>0</v>
      </c>
      <c r="K20" s="46">
        <f t="shared" si="3"/>
        <v>0</v>
      </c>
      <c r="L20" s="71" t="e">
        <f t="shared" si="4"/>
        <v>#DIV/0!</v>
      </c>
      <c r="M20" s="83" t="b">
        <f>IF(AND(I20&lt;0,H20&lt;0),2,IF(AND(I20&gt;0,H20&gt;0),0,IF(AND(H20&lt;0,I20&gt;0),IF(ABS((H20/(I20/12)))&lt;3,0,IF(ABS((H20/(I20/12)))&gt;6,2,1)),IF(AND(H20&gt;0,I20&lt;0),IF(ABS((H20/(I20/12)))&lt;3,2,IF(ABS((H20/(I20/12)))&gt;6,0,1))))))</f>
        <v>0</v>
      </c>
      <c r="N20" s="86">
        <f t="shared" si="5"/>
        <v>3</v>
      </c>
      <c r="O20" s="84">
        <f>'ส.ค.66'!N20</f>
        <v>3</v>
      </c>
      <c r="P20" s="57"/>
      <c r="Q20" s="47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K3:K4"/>
    <mergeCell ref="L3:L4"/>
    <mergeCell ref="M3:M4"/>
    <mergeCell ref="P2:P4"/>
    <mergeCell ref="Q2:Q4"/>
    <mergeCell ref="D3:D4"/>
    <mergeCell ref="E3:E4"/>
    <mergeCell ref="F3:F4"/>
    <mergeCell ref="G3:G4"/>
    <mergeCell ref="H3:H4"/>
    <mergeCell ref="I3:I4"/>
    <mergeCell ref="J3:J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DAF08-CEDB-447F-9B11-94C50362F248}">
  <dimension ref="A1:J18"/>
  <sheetViews>
    <sheetView workbookViewId="0">
      <selection activeCell="I3" sqref="I3:J18"/>
    </sheetView>
  </sheetViews>
  <sheetFormatPr defaultRowHeight="14.25" x14ac:dyDescent="0.2"/>
  <cols>
    <col min="1" max="1" width="15" customWidth="1"/>
    <col min="8" max="8" width="16.375" customWidth="1"/>
    <col min="9" max="9" width="15.625" customWidth="1"/>
    <col min="10" max="10" width="11.625" customWidth="1"/>
  </cols>
  <sheetData>
    <row r="1" spans="1:10" ht="30" customHeight="1" thickBot="1" x14ac:dyDescent="0.25">
      <c r="A1" s="95"/>
      <c r="B1" s="102" t="s">
        <v>94</v>
      </c>
      <c r="C1" s="102" t="s">
        <v>95</v>
      </c>
      <c r="D1" s="102" t="s">
        <v>96</v>
      </c>
      <c r="E1" s="115" t="s">
        <v>97</v>
      </c>
      <c r="F1" s="115" t="s">
        <v>98</v>
      </c>
      <c r="G1" s="115" t="s">
        <v>99</v>
      </c>
      <c r="H1" s="87"/>
      <c r="I1" s="118" t="s">
        <v>100</v>
      </c>
      <c r="J1" s="111" t="s">
        <v>56</v>
      </c>
    </row>
    <row r="2" spans="1:10" ht="30" customHeight="1" thickBot="1" x14ac:dyDescent="0.25">
      <c r="A2" s="95"/>
      <c r="B2" s="102"/>
      <c r="C2" s="102"/>
      <c r="D2" s="102"/>
      <c r="E2" s="130"/>
      <c r="F2" s="130"/>
      <c r="G2" s="130"/>
      <c r="H2" s="89"/>
      <c r="I2" s="131"/>
      <c r="J2" s="112"/>
    </row>
    <row r="3" spans="1:10" ht="26.25" customHeight="1" thickBot="1" x14ac:dyDescent="0.25">
      <c r="A3" s="51" t="s">
        <v>101</v>
      </c>
      <c r="B3" s="48"/>
      <c r="C3" s="44"/>
      <c r="D3" s="44"/>
      <c r="E3" s="67">
        <v>1.5</v>
      </c>
      <c r="F3" s="67">
        <v>1</v>
      </c>
      <c r="G3" s="67">
        <v>0.8</v>
      </c>
      <c r="H3" s="51" t="s">
        <v>101</v>
      </c>
      <c r="I3" s="90"/>
      <c r="J3" s="91"/>
    </row>
    <row r="4" spans="1:10" ht="26.25" customHeight="1" thickBot="1" x14ac:dyDescent="0.25">
      <c r="A4" s="51" t="s">
        <v>102</v>
      </c>
      <c r="B4" s="48"/>
      <c r="C4" s="48"/>
      <c r="D4" s="48"/>
      <c r="E4" s="67">
        <v>1.5</v>
      </c>
      <c r="F4" s="67">
        <v>1</v>
      </c>
      <c r="G4" s="67">
        <v>0.8</v>
      </c>
      <c r="H4" s="51" t="s">
        <v>102</v>
      </c>
      <c r="I4" s="90"/>
      <c r="J4" s="91"/>
    </row>
    <row r="5" spans="1:10" ht="26.25" customHeight="1" thickBot="1" x14ac:dyDescent="0.25">
      <c r="A5" s="51" t="s">
        <v>103</v>
      </c>
      <c r="B5" s="44"/>
      <c r="C5" s="44"/>
      <c r="D5" s="44"/>
      <c r="E5" s="67">
        <v>1.5</v>
      </c>
      <c r="F5" s="67">
        <v>1</v>
      </c>
      <c r="G5" s="67">
        <v>0.8</v>
      </c>
      <c r="H5" s="51" t="s">
        <v>103</v>
      </c>
      <c r="I5" s="92"/>
      <c r="J5" s="93"/>
    </row>
    <row r="6" spans="1:10" ht="26.25" customHeight="1" thickBot="1" x14ac:dyDescent="0.25">
      <c r="A6" s="51" t="s">
        <v>104</v>
      </c>
      <c r="B6" s="44"/>
      <c r="C6" s="44"/>
      <c r="D6" s="44"/>
      <c r="E6" s="67">
        <v>1.5</v>
      </c>
      <c r="F6" s="67">
        <v>1</v>
      </c>
      <c r="G6" s="67">
        <v>0.8</v>
      </c>
      <c r="H6" s="51" t="s">
        <v>104</v>
      </c>
      <c r="I6" s="92"/>
      <c r="J6" s="93"/>
    </row>
    <row r="7" spans="1:10" ht="26.25" customHeight="1" thickBot="1" x14ac:dyDescent="0.25">
      <c r="A7" s="51" t="s">
        <v>105</v>
      </c>
      <c r="B7" s="44"/>
      <c r="C7" s="44"/>
      <c r="D7" s="44"/>
      <c r="E7" s="67">
        <v>1.5</v>
      </c>
      <c r="F7" s="67">
        <v>1</v>
      </c>
      <c r="G7" s="67">
        <v>0.8</v>
      </c>
      <c r="H7" s="51" t="s">
        <v>105</v>
      </c>
      <c r="I7" s="92"/>
      <c r="J7" s="93"/>
    </row>
    <row r="8" spans="1:10" ht="26.25" customHeight="1" thickBot="1" x14ac:dyDescent="0.25">
      <c r="A8" s="51" t="s">
        <v>106</v>
      </c>
      <c r="B8" s="44"/>
      <c r="C8" s="44"/>
      <c r="D8" s="44"/>
      <c r="E8" s="67">
        <v>1.5</v>
      </c>
      <c r="F8" s="67">
        <v>1</v>
      </c>
      <c r="G8" s="67">
        <v>0.8</v>
      </c>
      <c r="H8" s="51" t="s">
        <v>106</v>
      </c>
      <c r="I8" s="92"/>
      <c r="J8" s="93"/>
    </row>
    <row r="9" spans="1:10" ht="26.25" customHeight="1" thickBot="1" x14ac:dyDescent="0.25">
      <c r="A9" s="51" t="s">
        <v>107</v>
      </c>
      <c r="B9" s="44"/>
      <c r="C9" s="44"/>
      <c r="D9" s="44"/>
      <c r="E9" s="67">
        <v>1.5</v>
      </c>
      <c r="F9" s="67">
        <v>1</v>
      </c>
      <c r="G9" s="67">
        <v>0.8</v>
      </c>
      <c r="H9" s="51" t="s">
        <v>107</v>
      </c>
      <c r="I9" s="92"/>
      <c r="J9" s="93"/>
    </row>
    <row r="10" spans="1:10" ht="26.25" customHeight="1" thickBot="1" x14ac:dyDescent="0.25">
      <c r="A10" s="51" t="s">
        <v>108</v>
      </c>
      <c r="B10" s="48"/>
      <c r="C10" s="48"/>
      <c r="D10" s="48"/>
      <c r="E10" s="67">
        <v>1.5</v>
      </c>
      <c r="F10" s="67">
        <v>1</v>
      </c>
      <c r="G10" s="67">
        <v>0.8</v>
      </c>
      <c r="H10" s="51" t="s">
        <v>108</v>
      </c>
      <c r="I10" s="92"/>
      <c r="J10" s="93"/>
    </row>
    <row r="11" spans="1:10" ht="26.25" customHeight="1" thickBot="1" x14ac:dyDescent="0.25">
      <c r="A11" s="51" t="s">
        <v>109</v>
      </c>
      <c r="B11" s="48"/>
      <c r="C11" s="44"/>
      <c r="D11" s="44"/>
      <c r="E11" s="67">
        <v>1.5</v>
      </c>
      <c r="F11" s="67">
        <v>1</v>
      </c>
      <c r="G11" s="67">
        <v>0.8</v>
      </c>
      <c r="H11" s="51" t="s">
        <v>109</v>
      </c>
      <c r="I11" s="92"/>
      <c r="J11" s="93"/>
    </row>
    <row r="12" spans="1:10" ht="26.25" customHeight="1" thickBot="1" x14ac:dyDescent="0.25">
      <c r="A12" s="51" t="s">
        <v>110</v>
      </c>
      <c r="B12" s="48"/>
      <c r="C12" s="44"/>
      <c r="D12" s="44"/>
      <c r="E12" s="67">
        <v>1.5</v>
      </c>
      <c r="F12" s="67">
        <v>1</v>
      </c>
      <c r="G12" s="67">
        <v>0.8</v>
      </c>
      <c r="H12" s="51" t="s">
        <v>110</v>
      </c>
      <c r="I12" s="90"/>
      <c r="J12" s="91"/>
    </row>
    <row r="13" spans="1:10" ht="26.25" customHeight="1" thickBot="1" x14ac:dyDescent="0.25">
      <c r="A13" s="51" t="s">
        <v>18</v>
      </c>
      <c r="B13" s="44"/>
      <c r="C13" s="48"/>
      <c r="D13" s="44"/>
      <c r="E13" s="67">
        <v>1.5</v>
      </c>
      <c r="F13" s="67">
        <v>1</v>
      </c>
      <c r="G13" s="67">
        <v>0.8</v>
      </c>
      <c r="H13" s="51" t="s">
        <v>18</v>
      </c>
      <c r="I13" s="90"/>
      <c r="J13" s="91"/>
    </row>
    <row r="14" spans="1:10" ht="26.25" customHeight="1" thickBot="1" x14ac:dyDescent="0.25">
      <c r="A14" s="51" t="s">
        <v>111</v>
      </c>
      <c r="B14" s="44"/>
      <c r="C14" s="48"/>
      <c r="D14" s="48"/>
      <c r="E14" s="67">
        <v>1.5</v>
      </c>
      <c r="F14" s="67">
        <v>1</v>
      </c>
      <c r="G14" s="67">
        <v>0.8</v>
      </c>
      <c r="H14" s="51" t="s">
        <v>111</v>
      </c>
      <c r="I14" s="90"/>
      <c r="J14" s="91"/>
    </row>
    <row r="15" spans="1:10" ht="26.25" customHeight="1" thickBot="1" x14ac:dyDescent="0.25">
      <c r="A15" s="51" t="s">
        <v>112</v>
      </c>
      <c r="B15" s="44"/>
      <c r="C15" s="44"/>
      <c r="D15" s="48"/>
      <c r="E15" s="67">
        <v>1.5</v>
      </c>
      <c r="F15" s="67">
        <v>1</v>
      </c>
      <c r="G15" s="67">
        <v>0.8</v>
      </c>
      <c r="H15" s="51" t="s">
        <v>112</v>
      </c>
      <c r="I15" s="92"/>
      <c r="J15" s="93"/>
    </row>
    <row r="16" spans="1:10" ht="26.25" customHeight="1" thickBot="1" x14ac:dyDescent="0.25">
      <c r="A16" s="51" t="s">
        <v>113</v>
      </c>
      <c r="B16" s="48"/>
      <c r="C16" s="44"/>
      <c r="D16" s="44"/>
      <c r="E16" s="67">
        <v>1.5</v>
      </c>
      <c r="F16" s="67">
        <v>1</v>
      </c>
      <c r="G16" s="67">
        <v>0.8</v>
      </c>
      <c r="H16" s="51" t="s">
        <v>113</v>
      </c>
      <c r="I16" s="92"/>
      <c r="J16" s="93"/>
    </row>
    <row r="17" spans="1:10" ht="26.25" customHeight="1" thickBot="1" x14ac:dyDescent="0.25">
      <c r="A17" s="51" t="s">
        <v>114</v>
      </c>
      <c r="B17" s="44"/>
      <c r="C17" s="44"/>
      <c r="D17" s="44"/>
      <c r="E17" s="67">
        <v>1.5</v>
      </c>
      <c r="F17" s="67">
        <v>1</v>
      </c>
      <c r="G17" s="67">
        <v>0.8</v>
      </c>
      <c r="H17" s="51" t="s">
        <v>114</v>
      </c>
      <c r="I17" s="92"/>
      <c r="J17" s="93"/>
    </row>
    <row r="18" spans="1:10" ht="26.25" customHeight="1" thickBot="1" x14ac:dyDescent="0.25">
      <c r="A18" s="51" t="s">
        <v>115</v>
      </c>
      <c r="B18" s="44"/>
      <c r="C18" s="44"/>
      <c r="D18" s="48"/>
      <c r="E18" s="67">
        <v>1.5</v>
      </c>
      <c r="F18" s="67">
        <v>1</v>
      </c>
      <c r="G18" s="67">
        <v>0.8</v>
      </c>
      <c r="H18" s="51" t="s">
        <v>115</v>
      </c>
      <c r="I18" s="92"/>
      <c r="J18" s="93"/>
    </row>
  </sheetData>
  <mergeCells count="9">
    <mergeCell ref="G1:G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I17" sqref="I17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65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11" t="s">
        <v>53</v>
      </c>
      <c r="P1" s="38">
        <v>44911</v>
      </c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66</v>
      </c>
      <c r="O2" s="114" t="s">
        <v>67</v>
      </c>
      <c r="P2" s="111" t="s">
        <v>56</v>
      </c>
      <c r="Q2" s="110" t="s">
        <v>61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2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3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>
        <v>2.93</v>
      </c>
      <c r="E5" s="44">
        <v>2.62</v>
      </c>
      <c r="F5" s="48">
        <v>1.32</v>
      </c>
      <c r="G5" s="44">
        <f t="shared" ref="G5:G20" si="0">(IF(D5&lt;1.5,1,0))+(IF(E5&lt;1,1,0))+(IF(F5&lt;0.8,1,0))</f>
        <v>0</v>
      </c>
      <c r="H5" s="47">
        <v>431700341.44</v>
      </c>
      <c r="I5" s="47">
        <v>62185774.369999997</v>
      </c>
      <c r="J5" s="44">
        <f t="shared" ref="J5:J20" si="1">IF(I5&lt;0,1,0)+IF(H5&lt;0,1,0)</f>
        <v>0</v>
      </c>
      <c r="K5" s="46">
        <f t="shared" ref="K5:K20" si="2">SUM(I5/2)</f>
        <v>31092887.184999999</v>
      </c>
      <c r="L5" s="42">
        <f>+H5/K5</f>
        <v>13.884215347112031</v>
      </c>
      <c r="M5" s="40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3">
        <f>SUM(G5+J5+M5)</f>
        <v>0</v>
      </c>
      <c r="O5" s="43">
        <f>'ต.ค.65'!N5</f>
        <v>0</v>
      </c>
      <c r="P5" s="57">
        <v>59156191.109999999</v>
      </c>
      <c r="Q5" s="47">
        <v>70296758.040000007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>
        <v>2.15</v>
      </c>
      <c r="E6" s="44">
        <v>2.0499999999999998</v>
      </c>
      <c r="F6" s="44">
        <v>1.05</v>
      </c>
      <c r="G6" s="44">
        <f t="shared" si="0"/>
        <v>0</v>
      </c>
      <c r="H6" s="47">
        <v>147723061.72999999</v>
      </c>
      <c r="I6" s="47">
        <v>5420399.3799999999</v>
      </c>
      <c r="J6" s="44">
        <f>IF(I6&lt;0,1,0)+IF(H6&lt;0,1,0)</f>
        <v>0</v>
      </c>
      <c r="K6" s="46">
        <f>SUM(I6/2)</f>
        <v>2710199.69</v>
      </c>
      <c r="L6" s="42">
        <f>+H6/K6</f>
        <v>54.506338508953185</v>
      </c>
      <c r="M6" s="40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3">
        <f>SUM(G6+J6+M6)</f>
        <v>0</v>
      </c>
      <c r="O6" s="43">
        <f>'ต.ค.65'!N6</f>
        <v>0</v>
      </c>
      <c r="P6" s="57">
        <v>15621813.359999999</v>
      </c>
      <c r="Q6" s="47">
        <v>6851829.9699999997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>
        <v>4.22</v>
      </c>
      <c r="E7" s="44">
        <v>4.0199999999999996</v>
      </c>
      <c r="F7" s="48">
        <v>3.03</v>
      </c>
      <c r="G7" s="44">
        <f t="shared" si="0"/>
        <v>0</v>
      </c>
      <c r="H7" s="47">
        <v>76950231.120000005</v>
      </c>
      <c r="I7" s="52">
        <v>-2214899.25</v>
      </c>
      <c r="J7" s="39">
        <f t="shared" si="1"/>
        <v>1</v>
      </c>
      <c r="K7" s="49">
        <f t="shared" si="2"/>
        <v>-1107449.625</v>
      </c>
      <c r="L7" s="42">
        <f t="shared" ref="L7:L20" si="3">+H7/K7</f>
        <v>-69.484181838067812</v>
      </c>
      <c r="M7" s="40">
        <f t="shared" ref="M7:M20" si="4">IF(AND(I7&lt;0,H7&lt;0),2,IF(AND(I7&gt;0,H7&gt;0),0,IF(AND(H7&lt;0,I7&gt;0),IF(ABS((H7/(I7/2)))&lt;3,0,IF(ABS((H7/(I7/2)))&gt;6,2,1)),IF(AND(H7&gt;0,I7&lt;0),IF(ABS((H7/(I7/2)))&lt;3,2,IF(ABS((H7/(I7/2)))&gt;6,0,1))))))</f>
        <v>0</v>
      </c>
      <c r="N7" s="43">
        <f t="shared" ref="N7:N20" si="5">SUM(G7+J7+M7)</f>
        <v>1</v>
      </c>
      <c r="O7" s="43">
        <f>'ต.ค.65'!N7</f>
        <v>1</v>
      </c>
      <c r="P7" s="52">
        <v>-1636118.49</v>
      </c>
      <c r="Q7" s="47">
        <v>48354008.219999999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>
        <v>16.77</v>
      </c>
      <c r="E8" s="44">
        <v>16.489999999999998</v>
      </c>
      <c r="F8" s="44">
        <v>15.11</v>
      </c>
      <c r="G8" s="44">
        <f t="shared" si="0"/>
        <v>0</v>
      </c>
      <c r="H8" s="47">
        <v>155663684.06</v>
      </c>
      <c r="I8" s="52">
        <v>-1008989.57</v>
      </c>
      <c r="J8" s="39">
        <f t="shared" si="1"/>
        <v>1</v>
      </c>
      <c r="K8" s="49">
        <f t="shared" si="2"/>
        <v>-504494.78499999997</v>
      </c>
      <c r="L8" s="42">
        <f t="shared" si="3"/>
        <v>-308.55360389899772</v>
      </c>
      <c r="M8" s="40">
        <f t="shared" si="4"/>
        <v>0</v>
      </c>
      <c r="N8" s="43">
        <f t="shared" si="5"/>
        <v>1</v>
      </c>
      <c r="O8" s="43">
        <f>'ต.ค.65'!N8</f>
        <v>1</v>
      </c>
      <c r="P8" s="57">
        <v>310257.18</v>
      </c>
      <c r="Q8" s="47">
        <v>139211873.81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>
        <v>6.54</v>
      </c>
      <c r="E9" s="44">
        <v>6.08</v>
      </c>
      <c r="F9" s="44">
        <v>4.75</v>
      </c>
      <c r="G9" s="44">
        <f t="shared" si="0"/>
        <v>0</v>
      </c>
      <c r="H9" s="47">
        <v>57995092.259999998</v>
      </c>
      <c r="I9" s="52">
        <v>-1647708.26</v>
      </c>
      <c r="J9" s="39">
        <f t="shared" si="1"/>
        <v>1</v>
      </c>
      <c r="K9" s="49">
        <f t="shared" si="2"/>
        <v>-823854.13</v>
      </c>
      <c r="L9" s="42">
        <f t="shared" si="3"/>
        <v>-70.394855288277796</v>
      </c>
      <c r="M9" s="40">
        <f t="shared" si="4"/>
        <v>0</v>
      </c>
      <c r="N9" s="43">
        <f t="shared" si="5"/>
        <v>1</v>
      </c>
      <c r="O9" s="43">
        <f>'ต.ค.65'!N9</f>
        <v>1</v>
      </c>
      <c r="P9" s="52">
        <v>-366871.45</v>
      </c>
      <c r="Q9" s="47">
        <v>39332907.149999999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8">
        <v>2</v>
      </c>
      <c r="E10" s="44">
        <v>1.85</v>
      </c>
      <c r="F10" s="48">
        <v>1.4</v>
      </c>
      <c r="G10" s="44">
        <f t="shared" si="0"/>
        <v>0</v>
      </c>
      <c r="H10" s="47">
        <v>16959627.34</v>
      </c>
      <c r="I10" s="52">
        <v>-2823594.76</v>
      </c>
      <c r="J10" s="39">
        <f t="shared" si="1"/>
        <v>1</v>
      </c>
      <c r="K10" s="49">
        <f t="shared" si="2"/>
        <v>-1411797.38</v>
      </c>
      <c r="L10" s="42">
        <f t="shared" si="3"/>
        <v>-12.012791339788434</v>
      </c>
      <c r="M10" s="40">
        <f t="shared" si="4"/>
        <v>0</v>
      </c>
      <c r="N10" s="43">
        <f t="shared" si="5"/>
        <v>1</v>
      </c>
      <c r="O10" s="43">
        <f>'ต.ค.65'!N10</f>
        <v>1</v>
      </c>
      <c r="P10" s="52">
        <v>-2251231.2200000002</v>
      </c>
      <c r="Q10" s="47">
        <v>6740637.5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7.49</v>
      </c>
      <c r="E11" s="44">
        <v>7.19</v>
      </c>
      <c r="F11" s="44">
        <v>6.58</v>
      </c>
      <c r="G11" s="44">
        <f t="shared" si="0"/>
        <v>0</v>
      </c>
      <c r="H11" s="47">
        <v>248400635.38999999</v>
      </c>
      <c r="I11" s="52">
        <v>-21682927.870000001</v>
      </c>
      <c r="J11" s="39">
        <f t="shared" si="1"/>
        <v>1</v>
      </c>
      <c r="K11" s="49">
        <f t="shared" si="2"/>
        <v>-10841463.935000001</v>
      </c>
      <c r="L11" s="42">
        <f t="shared" si="3"/>
        <v>-22.912093503173192</v>
      </c>
      <c r="M11" s="40">
        <f t="shared" si="4"/>
        <v>0</v>
      </c>
      <c r="N11" s="43">
        <f t="shared" si="5"/>
        <v>1</v>
      </c>
      <c r="O11" s="43">
        <f>'ต.ค.65'!N11</f>
        <v>1</v>
      </c>
      <c r="P11" s="52">
        <v>-5706138.7300000004</v>
      </c>
      <c r="Q11" s="47">
        <v>211436317.15000001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2.92</v>
      </c>
      <c r="E12" s="44">
        <v>2.65</v>
      </c>
      <c r="F12" s="48">
        <v>1.87</v>
      </c>
      <c r="G12" s="44">
        <f t="shared" si="0"/>
        <v>0</v>
      </c>
      <c r="H12" s="47">
        <v>36103113.490000002</v>
      </c>
      <c r="I12" s="52">
        <v>-2280514.14</v>
      </c>
      <c r="J12" s="39">
        <f t="shared" si="1"/>
        <v>1</v>
      </c>
      <c r="K12" s="49">
        <f t="shared" si="2"/>
        <v>-1140257.07</v>
      </c>
      <c r="L12" s="42">
        <f t="shared" si="3"/>
        <v>-31.662257959075841</v>
      </c>
      <c r="M12" s="40">
        <f t="shared" si="4"/>
        <v>0</v>
      </c>
      <c r="N12" s="43">
        <f t="shared" si="5"/>
        <v>1</v>
      </c>
      <c r="O12" s="43">
        <f>'ต.ค.65'!N12</f>
        <v>1</v>
      </c>
      <c r="P12" s="52">
        <v>-1703650.57</v>
      </c>
      <c r="Q12" s="47">
        <v>15870952.890000001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>
        <v>9.6199999999999992</v>
      </c>
      <c r="E13" s="44">
        <v>9.26</v>
      </c>
      <c r="F13" s="44">
        <v>7.25</v>
      </c>
      <c r="G13" s="44">
        <f t="shared" si="0"/>
        <v>0</v>
      </c>
      <c r="H13" s="47">
        <v>90038794.060000002</v>
      </c>
      <c r="I13" s="52">
        <v>-7297386.8499999996</v>
      </c>
      <c r="J13" s="39">
        <f t="shared" si="1"/>
        <v>1</v>
      </c>
      <c r="K13" s="49">
        <f t="shared" si="2"/>
        <v>-3648693.4249999998</v>
      </c>
      <c r="L13" s="42">
        <f t="shared" si="3"/>
        <v>-24.676996275728484</v>
      </c>
      <c r="M13" s="40">
        <f t="shared" si="4"/>
        <v>0</v>
      </c>
      <c r="N13" s="43">
        <f t="shared" si="5"/>
        <v>1</v>
      </c>
      <c r="O13" s="43">
        <f>'ต.ค.65'!N13</f>
        <v>1</v>
      </c>
      <c r="P13" s="52">
        <v>-6342259.2400000002</v>
      </c>
      <c r="Q13" s="47">
        <v>65097474.869999997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5.16</v>
      </c>
      <c r="E14" s="44">
        <v>4.99</v>
      </c>
      <c r="F14" s="44">
        <v>4.01</v>
      </c>
      <c r="G14" s="44">
        <f t="shared" si="0"/>
        <v>0</v>
      </c>
      <c r="H14" s="47">
        <v>70356124.489999995</v>
      </c>
      <c r="I14" s="52">
        <v>-387446.13</v>
      </c>
      <c r="J14" s="39">
        <f t="shared" si="1"/>
        <v>1</v>
      </c>
      <c r="K14" s="49">
        <f t="shared" si="2"/>
        <v>-193723.065</v>
      </c>
      <c r="L14" s="42">
        <f t="shared" si="3"/>
        <v>-363.17887335718126</v>
      </c>
      <c r="M14" s="40">
        <f t="shared" si="4"/>
        <v>0</v>
      </c>
      <c r="N14" s="43">
        <f t="shared" si="5"/>
        <v>1</v>
      </c>
      <c r="O14" s="43">
        <f>'ต.ค.65'!N14</f>
        <v>0</v>
      </c>
      <c r="P14" s="57">
        <v>971803.59</v>
      </c>
      <c r="Q14" s="47">
        <v>50828032.149999999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8.92</v>
      </c>
      <c r="E15" s="44">
        <v>8.3800000000000008</v>
      </c>
      <c r="F15" s="44">
        <v>6.93</v>
      </c>
      <c r="G15" s="44">
        <f t="shared" si="0"/>
        <v>0</v>
      </c>
      <c r="H15" s="47">
        <v>75678235.5</v>
      </c>
      <c r="I15" s="52">
        <v>-837383.95</v>
      </c>
      <c r="J15" s="39">
        <f t="shared" si="1"/>
        <v>1</v>
      </c>
      <c r="K15" s="49">
        <f t="shared" si="2"/>
        <v>-418691.97499999998</v>
      </c>
      <c r="L15" s="42">
        <f t="shared" si="3"/>
        <v>-180.74919038035063</v>
      </c>
      <c r="M15" s="40">
        <f t="shared" si="4"/>
        <v>0</v>
      </c>
      <c r="N15" s="43">
        <f t="shared" si="5"/>
        <v>1</v>
      </c>
      <c r="O15" s="43">
        <f>'ต.ค.65'!N15</f>
        <v>0</v>
      </c>
      <c r="P15" s="57">
        <v>253386.31</v>
      </c>
      <c r="Q15" s="47">
        <v>56614295.130000003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>
        <v>6.88</v>
      </c>
      <c r="E16" s="44">
        <v>6.58</v>
      </c>
      <c r="F16" s="44">
        <v>5.14</v>
      </c>
      <c r="G16" s="44">
        <f t="shared" si="0"/>
        <v>0</v>
      </c>
      <c r="H16" s="47">
        <v>186692432.06</v>
      </c>
      <c r="I16" s="47">
        <v>7520292.0599999996</v>
      </c>
      <c r="J16" s="44">
        <f t="shared" si="1"/>
        <v>0</v>
      </c>
      <c r="K16" s="49">
        <f t="shared" si="2"/>
        <v>3760146.03</v>
      </c>
      <c r="L16" s="42">
        <f t="shared" si="3"/>
        <v>49.650314261863926</v>
      </c>
      <c r="M16" s="40">
        <f t="shared" si="4"/>
        <v>0</v>
      </c>
      <c r="N16" s="43">
        <f t="shared" si="5"/>
        <v>0</v>
      </c>
      <c r="O16" s="43">
        <f>'ต.ค.65'!N16</f>
        <v>0</v>
      </c>
      <c r="P16" s="57">
        <v>10281250.98</v>
      </c>
      <c r="Q16" s="47">
        <v>131474692.67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>
        <v>4.46</v>
      </c>
      <c r="E17" s="44">
        <v>4.24</v>
      </c>
      <c r="F17" s="44">
        <v>3.94</v>
      </c>
      <c r="G17" s="44">
        <f t="shared" si="0"/>
        <v>0</v>
      </c>
      <c r="H17" s="47">
        <v>25124934.190000001</v>
      </c>
      <c r="I17" s="52">
        <v>-2324094.31</v>
      </c>
      <c r="J17" s="39">
        <f t="shared" si="1"/>
        <v>1</v>
      </c>
      <c r="K17" s="49">
        <f t="shared" si="2"/>
        <v>-1162047.155</v>
      </c>
      <c r="L17" s="42">
        <f t="shared" si="3"/>
        <v>-21.621269052545465</v>
      </c>
      <c r="M17" s="40">
        <f t="shared" si="4"/>
        <v>0</v>
      </c>
      <c r="N17" s="43">
        <f t="shared" si="5"/>
        <v>1</v>
      </c>
      <c r="O17" s="43">
        <f>'ต.ค.65'!N17</f>
        <v>1</v>
      </c>
      <c r="P17" s="52">
        <v>-1812115.64</v>
      </c>
      <c r="Q17" s="47">
        <v>21386453.640000001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>
        <v>16.670000000000002</v>
      </c>
      <c r="E18" s="44">
        <v>16.399999999999999</v>
      </c>
      <c r="F18" s="44">
        <v>15.13</v>
      </c>
      <c r="G18" s="44">
        <f t="shared" si="0"/>
        <v>0</v>
      </c>
      <c r="H18" s="47">
        <v>214047379.68000001</v>
      </c>
      <c r="I18" s="52">
        <v>-3601700.21</v>
      </c>
      <c r="J18" s="39">
        <f t="shared" si="1"/>
        <v>1</v>
      </c>
      <c r="K18" s="49">
        <f t="shared" si="2"/>
        <v>-1800850.105</v>
      </c>
      <c r="L18" s="42">
        <f t="shared" si="3"/>
        <v>-118.85907610283867</v>
      </c>
      <c r="M18" s="44">
        <f t="shared" si="4"/>
        <v>0</v>
      </c>
      <c r="N18" s="43">
        <f t="shared" si="5"/>
        <v>1</v>
      </c>
      <c r="O18" s="43">
        <f>'ต.ค.65'!N18</f>
        <v>1</v>
      </c>
      <c r="P18" s="52">
        <v>-2531373.0499999998</v>
      </c>
      <c r="Q18" s="47">
        <v>193002055.25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4.22</v>
      </c>
      <c r="E19" s="44">
        <v>3.83</v>
      </c>
      <c r="F19" s="44">
        <v>1.88</v>
      </c>
      <c r="G19" s="44">
        <f t="shared" si="0"/>
        <v>0</v>
      </c>
      <c r="H19" s="47">
        <v>24626977.760000002</v>
      </c>
      <c r="I19" s="52">
        <v>-4093825.67</v>
      </c>
      <c r="J19" s="39">
        <f t="shared" si="1"/>
        <v>1</v>
      </c>
      <c r="K19" s="49">
        <f t="shared" si="2"/>
        <v>-2046912.835</v>
      </c>
      <c r="L19" s="42">
        <f t="shared" si="3"/>
        <v>-12.031278195585696</v>
      </c>
      <c r="M19" s="44">
        <f t="shared" si="4"/>
        <v>0</v>
      </c>
      <c r="N19" s="43">
        <f t="shared" si="5"/>
        <v>1</v>
      </c>
      <c r="O19" s="43">
        <f>'ต.ค.65'!N19</f>
        <v>1</v>
      </c>
      <c r="P19" s="52">
        <v>-3339008.95</v>
      </c>
      <c r="Q19" s="47">
        <v>6751630.7599999998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2.81</v>
      </c>
      <c r="E20" s="44">
        <v>2.57</v>
      </c>
      <c r="F20" s="44">
        <v>1.76</v>
      </c>
      <c r="G20" s="44">
        <f t="shared" si="0"/>
        <v>0</v>
      </c>
      <c r="H20" s="47">
        <v>12647974.859999999</v>
      </c>
      <c r="I20" s="52">
        <v>-3154220.57</v>
      </c>
      <c r="J20" s="39">
        <f t="shared" si="1"/>
        <v>1</v>
      </c>
      <c r="K20" s="49">
        <f t="shared" si="2"/>
        <v>-1577110.2849999999</v>
      </c>
      <c r="L20" s="42">
        <f t="shared" si="3"/>
        <v>-8.0197149053529895</v>
      </c>
      <c r="M20" s="40">
        <f t="shared" si="4"/>
        <v>0</v>
      </c>
      <c r="N20" s="43">
        <f t="shared" si="5"/>
        <v>1</v>
      </c>
      <c r="O20" s="43">
        <f>'ต.ค.65'!N20</f>
        <v>1</v>
      </c>
      <c r="P20" s="52">
        <v>-2390170.46</v>
      </c>
      <c r="Q20" s="47">
        <v>5323517.68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P2" sqref="P2:Q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68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6" t="s">
        <v>53</v>
      </c>
      <c r="P1" s="53">
        <v>243269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57</v>
      </c>
      <c r="O2" s="114" t="s">
        <v>58</v>
      </c>
      <c r="P2" s="132" t="s">
        <v>56</v>
      </c>
      <c r="Q2" s="132" t="s">
        <v>92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32"/>
      <c r="Q3" s="132"/>
    </row>
    <row r="4" spans="1:25" ht="36.75" customHeight="1" thickBot="1" x14ac:dyDescent="0.3">
      <c r="C4" s="118"/>
      <c r="D4" s="115"/>
      <c r="E4" s="115"/>
      <c r="F4" s="115"/>
      <c r="G4" s="116"/>
      <c r="H4" s="117"/>
      <c r="I4" s="118"/>
      <c r="J4" s="119"/>
      <c r="K4" s="120"/>
      <c r="L4" s="118"/>
      <c r="M4" s="122"/>
      <c r="N4" s="121"/>
      <c r="O4" s="111"/>
      <c r="P4" s="133"/>
      <c r="Q4" s="133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8">
        <v>2.6</v>
      </c>
      <c r="E5" s="44">
        <v>2.3199999999999998</v>
      </c>
      <c r="F5" s="44">
        <v>1.07</v>
      </c>
      <c r="G5" s="44">
        <f t="shared" ref="G5:G20" si="0">(IF(D5&lt;1.5,1,0))+(IF(E5&lt;1,1,0))+(IF(F5&lt;0.8,1,0))</f>
        <v>0</v>
      </c>
      <c r="H5" s="47">
        <v>404145640.86000001</v>
      </c>
      <c r="I5" s="47">
        <v>16382213.560000001</v>
      </c>
      <c r="J5" s="44">
        <f t="shared" ref="J5:J20" si="1">IF(I5&lt;0,1,0)+IF(H5&lt;0,1,0)</f>
        <v>0</v>
      </c>
      <c r="K5" s="46">
        <f t="shared" ref="K5:K17" si="2">SUM(I5/3)</f>
        <v>5460737.8533333335</v>
      </c>
      <c r="L5" s="42">
        <f>+H5/K5</f>
        <v>74.009346669754933</v>
      </c>
      <c r="M5" s="40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3">
        <f t="shared" ref="N5:N20" si="3">SUM(G5+J5+M5)</f>
        <v>0</v>
      </c>
      <c r="O5" s="43">
        <f>'พ.ย.65'!N5</f>
        <v>0</v>
      </c>
      <c r="P5" s="57">
        <v>38353808.899999999</v>
      </c>
      <c r="Q5" s="47">
        <v>23192592.57</v>
      </c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8">
        <v>2.4</v>
      </c>
      <c r="E6" s="44">
        <v>2.2799999999999998</v>
      </c>
      <c r="F6" s="44">
        <v>1.37</v>
      </c>
      <c r="G6" s="44">
        <f t="shared" si="0"/>
        <v>0</v>
      </c>
      <c r="H6" s="47">
        <v>170260597.81999999</v>
      </c>
      <c r="I6" s="47">
        <v>21097668.039999999</v>
      </c>
      <c r="J6" s="44">
        <f>IF(I6&lt;0,1,0)+IF(H6&lt;0,1,0)</f>
        <v>0</v>
      </c>
      <c r="K6" s="46">
        <f t="shared" si="2"/>
        <v>7032556.0133333327</v>
      </c>
      <c r="L6" s="42">
        <f>+H6/K6</f>
        <v>24.210343649904164</v>
      </c>
      <c r="M6" s="40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3">
        <f>SUM(G6+J6+M6)</f>
        <v>0</v>
      </c>
      <c r="O6" s="43">
        <f>'พ.ย.65'!N6</f>
        <v>0</v>
      </c>
      <c r="P6" s="57">
        <v>31629533.920000002</v>
      </c>
      <c r="Q6" s="47">
        <v>44266785.57</v>
      </c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>
        <v>5.8</v>
      </c>
      <c r="E7" s="44">
        <v>5.49</v>
      </c>
      <c r="F7" s="44">
        <v>4.28</v>
      </c>
      <c r="G7" s="44">
        <f t="shared" si="0"/>
        <v>0</v>
      </c>
      <c r="H7" s="47">
        <v>91660087.450000003</v>
      </c>
      <c r="I7" s="47">
        <v>2455713.0699999998</v>
      </c>
      <c r="J7" s="44">
        <f t="shared" si="1"/>
        <v>0</v>
      </c>
      <c r="K7" s="46">
        <f t="shared" si="2"/>
        <v>818571.02333333332</v>
      </c>
      <c r="L7" s="42">
        <f t="shared" ref="L7:L20" si="5">+H7/K7</f>
        <v>111.975729456862</v>
      </c>
      <c r="M7" s="40">
        <f t="shared" si="4"/>
        <v>0</v>
      </c>
      <c r="N7" s="43">
        <f t="shared" si="3"/>
        <v>0</v>
      </c>
      <c r="O7" s="43">
        <f>'พ.ย.65'!N7</f>
        <v>1</v>
      </c>
      <c r="P7" s="57">
        <v>2433100.63</v>
      </c>
      <c r="Q7" s="47">
        <v>62726184.439999998</v>
      </c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>
        <v>16.579999999999998</v>
      </c>
      <c r="E8" s="48">
        <v>16.21</v>
      </c>
      <c r="F8" s="44">
        <v>15.2</v>
      </c>
      <c r="G8" s="44">
        <f t="shared" si="0"/>
        <v>0</v>
      </c>
      <c r="H8" s="47">
        <v>151947640.24000001</v>
      </c>
      <c r="I8" s="52">
        <v>-6968128.9299999997</v>
      </c>
      <c r="J8" s="39">
        <f t="shared" si="1"/>
        <v>1</v>
      </c>
      <c r="K8" s="49">
        <f t="shared" si="2"/>
        <v>-2322709.6433333331</v>
      </c>
      <c r="L8" s="42">
        <f t="shared" si="5"/>
        <v>-65.418267270780831</v>
      </c>
      <c r="M8" s="40">
        <f t="shared" si="4"/>
        <v>0</v>
      </c>
      <c r="N8" s="43">
        <f t="shared" si="3"/>
        <v>1</v>
      </c>
      <c r="O8" s="43">
        <f>'พ.ย.65'!N8</f>
        <v>1</v>
      </c>
      <c r="P8" s="52">
        <v>-4981112.9400000004</v>
      </c>
      <c r="Q8" s="47">
        <v>138499962.00999999</v>
      </c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>
        <v>5.82</v>
      </c>
      <c r="E9" s="48">
        <v>5.39</v>
      </c>
      <c r="F9" s="44">
        <v>4.13</v>
      </c>
      <c r="G9" s="44">
        <f t="shared" si="0"/>
        <v>0</v>
      </c>
      <c r="H9" s="47">
        <v>54402238.020000003</v>
      </c>
      <c r="I9" s="52">
        <v>-5929852.6699999999</v>
      </c>
      <c r="J9" s="39">
        <f t="shared" si="1"/>
        <v>1</v>
      </c>
      <c r="K9" s="49">
        <f t="shared" si="2"/>
        <v>-1976617.5566666666</v>
      </c>
      <c r="L9" s="42">
        <f t="shared" si="5"/>
        <v>-27.522895279622521</v>
      </c>
      <c r="M9" s="40">
        <f t="shared" si="4"/>
        <v>0</v>
      </c>
      <c r="N9" s="43">
        <f t="shared" si="3"/>
        <v>1</v>
      </c>
      <c r="O9" s="43">
        <f>'พ.ย.65'!N9</f>
        <v>1</v>
      </c>
      <c r="P9" s="52">
        <v>-3947725.69</v>
      </c>
      <c r="Q9" s="47">
        <v>35321403.390000001</v>
      </c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>
        <v>1.95</v>
      </c>
      <c r="E10" s="48">
        <v>1.8</v>
      </c>
      <c r="F10" s="48">
        <v>1.42</v>
      </c>
      <c r="G10" s="44">
        <f t="shared" si="0"/>
        <v>0</v>
      </c>
      <c r="H10" s="47">
        <v>19099028.59</v>
      </c>
      <c r="I10" s="52">
        <v>-382140.99</v>
      </c>
      <c r="J10" s="39">
        <f t="shared" si="1"/>
        <v>1</v>
      </c>
      <c r="K10" s="49">
        <f t="shared" si="2"/>
        <v>-127380.33</v>
      </c>
      <c r="L10" s="42">
        <f t="shared" si="5"/>
        <v>-149.93703180074976</v>
      </c>
      <c r="M10" s="40">
        <f t="shared" si="4"/>
        <v>0</v>
      </c>
      <c r="N10" s="43">
        <f t="shared" si="3"/>
        <v>1</v>
      </c>
      <c r="O10" s="43">
        <f>'พ.ย.65'!N10</f>
        <v>1</v>
      </c>
      <c r="P10" s="52">
        <v>-36733.919999999998</v>
      </c>
      <c r="Q10" s="47">
        <v>8407951.3200000003</v>
      </c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>
        <v>6.86</v>
      </c>
      <c r="E11" s="44">
        <v>6.59</v>
      </c>
      <c r="F11" s="44">
        <v>6.12</v>
      </c>
      <c r="G11" s="44">
        <f t="shared" si="0"/>
        <v>0</v>
      </c>
      <c r="H11" s="47">
        <v>262440145.08000001</v>
      </c>
      <c r="I11" s="52">
        <v>-5500017.5300000003</v>
      </c>
      <c r="J11" s="39">
        <f t="shared" si="1"/>
        <v>1</v>
      </c>
      <c r="K11" s="49">
        <f t="shared" si="2"/>
        <v>-1833339.1766666668</v>
      </c>
      <c r="L11" s="42">
        <f t="shared" si="5"/>
        <v>-143.14871378964494</v>
      </c>
      <c r="M11" s="40">
        <f t="shared" si="4"/>
        <v>0</v>
      </c>
      <c r="N11" s="43">
        <f t="shared" si="3"/>
        <v>1</v>
      </c>
      <c r="O11" s="43">
        <f>'พ.ย.65'!N11</f>
        <v>1</v>
      </c>
      <c r="P11" s="57">
        <v>8698166.1799999997</v>
      </c>
      <c r="Q11" s="47">
        <v>227165186.52000001</v>
      </c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>
        <v>3.37</v>
      </c>
      <c r="E12" s="44">
        <v>2.98</v>
      </c>
      <c r="F12" s="44">
        <v>2.0099999999999998</v>
      </c>
      <c r="G12" s="44">
        <f t="shared" si="0"/>
        <v>0</v>
      </c>
      <c r="H12" s="47">
        <v>36725986.219999999</v>
      </c>
      <c r="I12" s="52">
        <v>-3143326.82</v>
      </c>
      <c r="J12" s="39">
        <f t="shared" si="1"/>
        <v>1</v>
      </c>
      <c r="K12" s="49">
        <f t="shared" si="2"/>
        <v>-1047775.6066666666</v>
      </c>
      <c r="L12" s="42">
        <f t="shared" si="5"/>
        <v>-35.051385035425625</v>
      </c>
      <c r="M12" s="40">
        <f t="shared" si="4"/>
        <v>0</v>
      </c>
      <c r="N12" s="43">
        <f t="shared" si="3"/>
        <v>1</v>
      </c>
      <c r="O12" s="43">
        <f>'พ.ย.65'!N12</f>
        <v>1</v>
      </c>
      <c r="P12" s="52">
        <v>-2278130.7200000002</v>
      </c>
      <c r="Q12" s="47">
        <v>15578870.84</v>
      </c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>
        <v>8.2799999999999994</v>
      </c>
      <c r="E13" s="44">
        <v>8.0299999999999994</v>
      </c>
      <c r="F13" s="44">
        <v>6.43</v>
      </c>
      <c r="G13" s="44">
        <f t="shared" si="0"/>
        <v>0</v>
      </c>
      <c r="H13" s="47">
        <v>95302745.709999993</v>
      </c>
      <c r="I13" s="52">
        <v>-1447751.88</v>
      </c>
      <c r="J13" s="39">
        <f t="shared" si="1"/>
        <v>1</v>
      </c>
      <c r="K13" s="49">
        <f t="shared" si="2"/>
        <v>-482583.95999999996</v>
      </c>
      <c r="L13" s="42">
        <f t="shared" si="5"/>
        <v>-197.48427964742135</v>
      </c>
      <c r="M13" s="40">
        <f t="shared" si="4"/>
        <v>0</v>
      </c>
      <c r="N13" s="43">
        <f t="shared" si="3"/>
        <v>1</v>
      </c>
      <c r="O13" s="43">
        <f>'พ.ย.65'!N13</f>
        <v>1</v>
      </c>
      <c r="P13" s="52">
        <v>-1136223.6299999999</v>
      </c>
      <c r="Q13" s="47">
        <v>70922886.780000001</v>
      </c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>
        <v>6.03</v>
      </c>
      <c r="E14" s="44">
        <v>5.83</v>
      </c>
      <c r="F14" s="44">
        <v>4.83</v>
      </c>
      <c r="G14" s="44">
        <f t="shared" si="0"/>
        <v>0</v>
      </c>
      <c r="H14" s="47">
        <v>78550291.069999993</v>
      </c>
      <c r="I14" s="47">
        <v>7021204.4500000002</v>
      </c>
      <c r="J14" s="44">
        <f t="shared" si="1"/>
        <v>0</v>
      </c>
      <c r="K14" s="46">
        <f t="shared" si="2"/>
        <v>2340401.4833333334</v>
      </c>
      <c r="L14" s="42">
        <f t="shared" si="5"/>
        <v>33.562741960889625</v>
      </c>
      <c r="M14" s="40">
        <f t="shared" si="4"/>
        <v>0</v>
      </c>
      <c r="N14" s="43">
        <f t="shared" si="3"/>
        <v>0</v>
      </c>
      <c r="O14" s="43">
        <f>'พ.ย.65'!N14</f>
        <v>1</v>
      </c>
      <c r="P14" s="57">
        <v>8401079.0299999993</v>
      </c>
      <c r="Q14" s="47">
        <v>59705886.280000001</v>
      </c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>
        <v>7.87</v>
      </c>
      <c r="E15" s="44">
        <v>7.42</v>
      </c>
      <c r="F15" s="44">
        <v>6.37</v>
      </c>
      <c r="G15" s="44">
        <f t="shared" si="0"/>
        <v>0</v>
      </c>
      <c r="H15" s="47">
        <v>79522646.379999995</v>
      </c>
      <c r="I15" s="47">
        <v>2896438.13</v>
      </c>
      <c r="J15" s="44">
        <f t="shared" si="1"/>
        <v>0</v>
      </c>
      <c r="K15" s="46">
        <f t="shared" si="2"/>
        <v>965479.37666666659</v>
      </c>
      <c r="L15" s="42">
        <f t="shared" si="5"/>
        <v>82.365971041818867</v>
      </c>
      <c r="M15" s="40">
        <f t="shared" si="4"/>
        <v>0</v>
      </c>
      <c r="N15" s="43">
        <f t="shared" si="3"/>
        <v>0</v>
      </c>
      <c r="O15" s="43">
        <f>'พ.ย.65'!N15</f>
        <v>1</v>
      </c>
      <c r="P15" s="57">
        <v>4114046.25</v>
      </c>
      <c r="Q15" s="47">
        <v>61949551.549999997</v>
      </c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>
        <v>6.24</v>
      </c>
      <c r="E16" s="44">
        <v>6.02</v>
      </c>
      <c r="F16" s="44">
        <v>4.74</v>
      </c>
      <c r="G16" s="44">
        <f t="shared" si="0"/>
        <v>0</v>
      </c>
      <c r="H16" s="47">
        <v>193891202</v>
      </c>
      <c r="I16" s="47">
        <v>16189832.6</v>
      </c>
      <c r="J16" s="44">
        <f t="shared" si="1"/>
        <v>0</v>
      </c>
      <c r="K16" s="46">
        <f t="shared" si="2"/>
        <v>5396610.8666666662</v>
      </c>
      <c r="L16" s="42">
        <f t="shared" si="5"/>
        <v>35.928327387399918</v>
      </c>
      <c r="M16" s="40">
        <f t="shared" si="4"/>
        <v>0</v>
      </c>
      <c r="N16" s="43">
        <f t="shared" si="3"/>
        <v>0</v>
      </c>
      <c r="O16" s="43">
        <f>'พ.ย.65'!N16</f>
        <v>0</v>
      </c>
      <c r="P16" s="57">
        <v>17849244.370000001</v>
      </c>
      <c r="Q16" s="47">
        <v>138404101.69999999</v>
      </c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>
        <v>5.12</v>
      </c>
      <c r="E17" s="44">
        <v>4.92</v>
      </c>
      <c r="F17" s="44">
        <v>4.58</v>
      </c>
      <c r="G17" s="44">
        <f t="shared" si="0"/>
        <v>0</v>
      </c>
      <c r="H17" s="47">
        <v>29560036.649999999</v>
      </c>
      <c r="I17" s="47">
        <v>684407.99</v>
      </c>
      <c r="J17" s="44">
        <f t="shared" si="1"/>
        <v>0</v>
      </c>
      <c r="K17" s="46">
        <f t="shared" si="2"/>
        <v>228135.99666666667</v>
      </c>
      <c r="L17" s="42">
        <f t="shared" si="5"/>
        <v>129.57199688741213</v>
      </c>
      <c r="M17" s="40">
        <f t="shared" si="4"/>
        <v>0</v>
      </c>
      <c r="N17" s="43">
        <f t="shared" si="3"/>
        <v>0</v>
      </c>
      <c r="O17" s="43">
        <f>'พ.ย.65'!N17</f>
        <v>1</v>
      </c>
      <c r="P17" s="57">
        <v>858208.94</v>
      </c>
      <c r="Q17" s="47">
        <v>25684746.93</v>
      </c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8">
        <v>14.17</v>
      </c>
      <c r="E18" s="44">
        <v>13.98</v>
      </c>
      <c r="F18" s="44">
        <v>12.93</v>
      </c>
      <c r="G18" s="44">
        <f t="shared" si="0"/>
        <v>0</v>
      </c>
      <c r="H18" s="47">
        <v>218891448.96000001</v>
      </c>
      <c r="I18" s="47">
        <v>1603579.75</v>
      </c>
      <c r="J18" s="44">
        <f t="shared" si="1"/>
        <v>0</v>
      </c>
      <c r="K18" s="46">
        <f>SUM(I18/3)</f>
        <v>534526.58333333337</v>
      </c>
      <c r="L18" s="42">
        <f t="shared" si="5"/>
        <v>409.50526275977228</v>
      </c>
      <c r="M18" s="40">
        <f t="shared" si="4"/>
        <v>0</v>
      </c>
      <c r="N18" s="43">
        <f t="shared" si="3"/>
        <v>0</v>
      </c>
      <c r="O18" s="43">
        <f>'พ.ย.65'!N18</f>
        <v>1</v>
      </c>
      <c r="P18" s="57">
        <v>2651830.4900000002</v>
      </c>
      <c r="Q18" s="47">
        <v>198376499.25999999</v>
      </c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>
        <v>3.29</v>
      </c>
      <c r="E19" s="44">
        <v>3.03</v>
      </c>
      <c r="F19" s="44">
        <v>1.69</v>
      </c>
      <c r="G19" s="44">
        <f t="shared" si="0"/>
        <v>0</v>
      </c>
      <c r="H19" s="47">
        <v>25690939.309999999</v>
      </c>
      <c r="I19" s="52">
        <v>-2963820.92</v>
      </c>
      <c r="J19" s="39">
        <f t="shared" si="1"/>
        <v>1</v>
      </c>
      <c r="K19" s="49">
        <f>SUM(I19/3)</f>
        <v>-987940.30666666664</v>
      </c>
      <c r="L19" s="42">
        <f t="shared" si="5"/>
        <v>-26.004546161986063</v>
      </c>
      <c r="M19" s="40">
        <f t="shared" si="4"/>
        <v>0</v>
      </c>
      <c r="N19" s="43">
        <f t="shared" si="3"/>
        <v>1</v>
      </c>
      <c r="O19" s="43">
        <f>'พ.ย.65'!N19</f>
        <v>1</v>
      </c>
      <c r="P19" s="52">
        <v>-2223230.71</v>
      </c>
      <c r="Q19" s="47">
        <v>7787063.5</v>
      </c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>
        <v>3.21</v>
      </c>
      <c r="E20" s="44">
        <v>2.98</v>
      </c>
      <c r="F20" s="48">
        <v>2.2000000000000002</v>
      </c>
      <c r="G20" s="44">
        <f t="shared" si="0"/>
        <v>0</v>
      </c>
      <c r="H20" s="47">
        <v>15392675.66</v>
      </c>
      <c r="I20" s="52">
        <v>-533822.68000000005</v>
      </c>
      <c r="J20" s="39">
        <f t="shared" si="1"/>
        <v>1</v>
      </c>
      <c r="K20" s="49">
        <f>SUM(I20/3)</f>
        <v>-177940.89333333334</v>
      </c>
      <c r="L20" s="42">
        <f t="shared" si="5"/>
        <v>-86.504430609804743</v>
      </c>
      <c r="M20" s="40">
        <f t="shared" si="4"/>
        <v>0</v>
      </c>
      <c r="N20" s="43">
        <f t="shared" si="3"/>
        <v>1</v>
      </c>
      <c r="O20" s="43">
        <f>'พ.ย.65'!N20</f>
        <v>1</v>
      </c>
      <c r="P20" s="57">
        <v>439057.47</v>
      </c>
      <c r="Q20" s="47">
        <v>8335663.0700000003</v>
      </c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69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6" t="s">
        <v>53</v>
      </c>
      <c r="P1" s="53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70</v>
      </c>
      <c r="O2" s="114" t="s">
        <v>71</v>
      </c>
      <c r="P2" s="114" t="s">
        <v>56</v>
      </c>
      <c r="Q2" s="101" t="s">
        <v>37</v>
      </c>
    </row>
    <row r="3" spans="1:25" ht="38.25" customHeight="1" thickBot="1" x14ac:dyDescent="0.3">
      <c r="C3" s="95"/>
      <c r="D3" s="95" t="s">
        <v>36</v>
      </c>
      <c r="E3" s="95" t="s">
        <v>35</v>
      </c>
      <c r="F3" s="95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01"/>
    </row>
    <row r="4" spans="1:25" ht="36.75" customHeight="1" thickBot="1" x14ac:dyDescent="0.3">
      <c r="C4" s="95"/>
      <c r="D4" s="95"/>
      <c r="E4" s="95"/>
      <c r="F4" s="95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01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/>
      <c r="E5" s="44"/>
      <c r="F5" s="44"/>
      <c r="G5" s="44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 t="shared" ref="K5:K20" si="2">SUM(I5/4)</f>
        <v>0</v>
      </c>
      <c r="L5" s="42" t="e">
        <f>+H5/K5</f>
        <v>#DIV/0!</v>
      </c>
      <c r="M5" s="40" t="b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43">
        <f>SUM(G5+J5+M5)</f>
        <v>3</v>
      </c>
      <c r="O5" s="43">
        <f>'ธ.ค.65'!N5</f>
        <v>0</v>
      </c>
      <c r="P5" s="57"/>
      <c r="Q5" s="7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/>
      <c r="E6" s="44"/>
      <c r="F6" s="44"/>
      <c r="G6" s="44">
        <f>(IF(D6&lt;1.5,1,0))+(IF(E6&lt;1,1,0))+(IF(F6&lt;0.8,1,0))</f>
        <v>3</v>
      </c>
      <c r="H6" s="47"/>
      <c r="I6" s="47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3">IF(AND(I6&lt;0,H6&lt;0),2,IF(AND(I6&gt;0,H6&gt;0),0,IF(AND(H6&lt;0,I6&gt;0),IF(ABS((H6/(I6/4)))&lt;3,0,IF(ABS((H6/(I6/4)))&gt;6,2,1)),IF(AND(H6&gt;0,I6&lt;0),IF(ABS((H6/(I6/4)))&lt;3,2,IF(ABS((H6/(I6/4)))&gt;6,0,1))))))</f>
        <v>0</v>
      </c>
      <c r="N6" s="43">
        <f t="shared" ref="N6:N8" si="4">SUM(G6+J6+M6)</f>
        <v>3</v>
      </c>
      <c r="O6" s="43">
        <f>'ธ.ค.65'!N6</f>
        <v>0</v>
      </c>
      <c r="P6" s="57"/>
      <c r="Q6" s="47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4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3"/>
        <v>0</v>
      </c>
      <c r="N7" s="43">
        <f t="shared" si="4"/>
        <v>3</v>
      </c>
      <c r="O7" s="43">
        <f>'ธ.ค.65'!N7</f>
        <v>0</v>
      </c>
      <c r="P7" s="57"/>
      <c r="Q7" s="47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3"/>
        <v>0</v>
      </c>
      <c r="N8" s="43">
        <f t="shared" si="4"/>
        <v>3</v>
      </c>
      <c r="O8" s="43">
        <f>'ธ.ค.65'!N8</f>
        <v>1</v>
      </c>
      <c r="P8" s="57"/>
      <c r="Q8" s="47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3"/>
        <v>0</v>
      </c>
      <c r="N9" s="43">
        <f t="shared" ref="N9:N20" si="6">SUM(G9+J9+M9)</f>
        <v>3</v>
      </c>
      <c r="O9" s="43">
        <f>'ธ.ค.65'!N9</f>
        <v>1</v>
      </c>
      <c r="P9" s="57"/>
      <c r="Q9" s="47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/>
      <c r="E10" s="44"/>
      <c r="F10" s="44"/>
      <c r="G10" s="44">
        <f t="shared" si="0"/>
        <v>3</v>
      </c>
      <c r="H10" s="47"/>
      <c r="I10" s="47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3"/>
        <v>0</v>
      </c>
      <c r="N10" s="43">
        <f t="shared" si="6"/>
        <v>3</v>
      </c>
      <c r="O10" s="43">
        <f>'ธ.ค.65'!N10</f>
        <v>1</v>
      </c>
      <c r="P10" s="57"/>
      <c r="Q10" s="47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3"/>
        <v>0</v>
      </c>
      <c r="N11" s="43">
        <f t="shared" si="6"/>
        <v>3</v>
      </c>
      <c r="O11" s="43">
        <f>'ธ.ค.65'!N11</f>
        <v>1</v>
      </c>
      <c r="P11" s="57"/>
      <c r="Q11" s="47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/>
      <c r="E12" s="44"/>
      <c r="F12" s="44"/>
      <c r="G12" s="44">
        <f t="shared" si="0"/>
        <v>3</v>
      </c>
      <c r="H12" s="47"/>
      <c r="I12" s="47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3"/>
        <v>0</v>
      </c>
      <c r="N12" s="43">
        <f t="shared" si="6"/>
        <v>3</v>
      </c>
      <c r="O12" s="43">
        <f>'ธ.ค.65'!N12</f>
        <v>1</v>
      </c>
      <c r="P12" s="57"/>
      <c r="Q12" s="47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3"/>
        <v>0</v>
      </c>
      <c r="N13" s="43">
        <f t="shared" si="6"/>
        <v>3</v>
      </c>
      <c r="O13" s="43">
        <f>'ธ.ค.65'!N13</f>
        <v>1</v>
      </c>
      <c r="P13" s="57"/>
      <c r="Q13" s="47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3"/>
        <v>0</v>
      </c>
      <c r="N14" s="43">
        <f t="shared" si="6"/>
        <v>3</v>
      </c>
      <c r="O14" s="43">
        <f>'ธ.ค.65'!N14</f>
        <v>0</v>
      </c>
      <c r="P14" s="57"/>
      <c r="Q14" s="47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/>
      <c r="E15" s="44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3"/>
        <v>0</v>
      </c>
      <c r="N15" s="43">
        <f t="shared" si="6"/>
        <v>3</v>
      </c>
      <c r="O15" s="43">
        <f>'ธ.ค.65'!N15</f>
        <v>0</v>
      </c>
      <c r="P15" s="57"/>
      <c r="Q15" s="47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8"/>
      <c r="E16" s="44"/>
      <c r="F16" s="44"/>
      <c r="G16" s="44">
        <f t="shared" si="0"/>
        <v>3</v>
      </c>
      <c r="H16" s="47"/>
      <c r="I16" s="47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3"/>
        <v>0</v>
      </c>
      <c r="N16" s="43">
        <f t="shared" si="6"/>
        <v>3</v>
      </c>
      <c r="O16" s="43">
        <f>'ธ.ค.65'!N16</f>
        <v>0</v>
      </c>
      <c r="P16" s="57"/>
      <c r="Q16" s="47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8"/>
      <c r="E17" s="48"/>
      <c r="F17" s="44"/>
      <c r="G17" s="44">
        <f t="shared" si="0"/>
        <v>3</v>
      </c>
      <c r="H17" s="47"/>
      <c r="I17" s="47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3"/>
        <v>0</v>
      </c>
      <c r="N17" s="43">
        <f t="shared" si="6"/>
        <v>3</v>
      </c>
      <c r="O17" s="43">
        <f>'ธ.ค.65'!N17</f>
        <v>0</v>
      </c>
      <c r="P17" s="57"/>
      <c r="Q17" s="47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3"/>
        <v>0</v>
      </c>
      <c r="N18" s="43">
        <f t="shared" si="6"/>
        <v>3</v>
      </c>
      <c r="O18" s="43">
        <f>'ธ.ค.65'!N18</f>
        <v>0</v>
      </c>
      <c r="P18" s="57"/>
      <c r="Q18" s="47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47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3"/>
        <v>0</v>
      </c>
      <c r="N19" s="43">
        <f t="shared" si="6"/>
        <v>3</v>
      </c>
      <c r="O19" s="43">
        <f>'ธ.ค.65'!N19</f>
        <v>1</v>
      </c>
      <c r="P19" s="57"/>
      <c r="Q19" s="47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/>
      <c r="E20" s="44"/>
      <c r="F20" s="44"/>
      <c r="G20" s="44">
        <f t="shared" si="0"/>
        <v>3</v>
      </c>
      <c r="H20" s="47"/>
      <c r="I20" s="47"/>
      <c r="J20" s="44">
        <f t="shared" si="1"/>
        <v>0</v>
      </c>
      <c r="K20" s="46">
        <f t="shared" si="2"/>
        <v>0</v>
      </c>
      <c r="L20" s="42" t="e">
        <f t="shared" si="5"/>
        <v>#DIV/0!</v>
      </c>
      <c r="M20" s="40" t="b">
        <f t="shared" si="3"/>
        <v>0</v>
      </c>
      <c r="N20" s="43">
        <f t="shared" si="6"/>
        <v>3</v>
      </c>
      <c r="O20" s="43">
        <f>'ธ.ค.65'!N20</f>
        <v>1</v>
      </c>
      <c r="P20" s="57"/>
      <c r="Q20" s="47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59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58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N5:N20">
    <cfRule type="cellIs" dxfId="0" priority="1" operator="greaterThan">
      <formula>0.5</formula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72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56" t="s">
        <v>53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73</v>
      </c>
      <c r="O2" s="114" t="s">
        <v>74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44"/>
      <c r="E5" s="44"/>
      <c r="F5" s="55"/>
      <c r="G5" s="55">
        <f t="shared" ref="G5:G20" si="0">(IF(D5&lt;1.5,1,0))+(IF(E5&lt;1,1,0))+(IF(F5&lt;0.8,1,0))</f>
        <v>3</v>
      </c>
      <c r="H5" s="47"/>
      <c r="I5" s="47"/>
      <c r="J5" s="44">
        <f t="shared" ref="J5:J20" si="1">IF(I5&lt;0,1,0)+IF(H5&lt;0,1,0)</f>
        <v>0</v>
      </c>
      <c r="K5" s="46">
        <f t="shared" ref="K5:K20" si="2">SUM(I5/5)</f>
        <v>0</v>
      </c>
      <c r="L5" s="42" t="e">
        <f>+H5/K5</f>
        <v>#DIV/0!</v>
      </c>
      <c r="M5" s="40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3">
        <f t="shared" ref="N5:N20" si="3">SUM(G5+J5+M5)</f>
        <v>3</v>
      </c>
      <c r="O5" s="43">
        <f>'ม.ค.66'!N5</f>
        <v>3</v>
      </c>
      <c r="P5" s="57"/>
      <c r="Q5" s="73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44"/>
      <c r="E6" s="48"/>
      <c r="F6" s="44"/>
      <c r="G6" s="44">
        <f t="shared" si="0"/>
        <v>3</v>
      </c>
      <c r="H6" s="47"/>
      <c r="I6" s="47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3">
        <f>SUM(G6+J6+M6)</f>
        <v>3</v>
      </c>
      <c r="O6" s="43">
        <f>'ม.ค.66'!N6</f>
        <v>3</v>
      </c>
      <c r="P6" s="57"/>
      <c r="Q6" s="47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48"/>
      <c r="E7" s="44"/>
      <c r="F7" s="44"/>
      <c r="G7" s="44">
        <f t="shared" si="0"/>
        <v>3</v>
      </c>
      <c r="H7" s="47"/>
      <c r="I7" s="47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3"/>
        <v>3</v>
      </c>
      <c r="O7" s="43">
        <f>'ม.ค.66'!N7</f>
        <v>3</v>
      </c>
      <c r="P7" s="57"/>
      <c r="Q7" s="47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44"/>
      <c r="E8" s="44"/>
      <c r="F8" s="44"/>
      <c r="G8" s="44">
        <f t="shared" si="0"/>
        <v>3</v>
      </c>
      <c r="H8" s="47"/>
      <c r="I8" s="47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4"/>
        <v>0</v>
      </c>
      <c r="N8" s="43">
        <f t="shared" si="3"/>
        <v>3</v>
      </c>
      <c r="O8" s="43">
        <f>'ม.ค.66'!N8</f>
        <v>3</v>
      </c>
      <c r="P8" s="57"/>
      <c r="Q8" s="47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44"/>
      <c r="E9" s="44"/>
      <c r="F9" s="44"/>
      <c r="G9" s="44">
        <f t="shared" si="0"/>
        <v>3</v>
      </c>
      <c r="H9" s="47"/>
      <c r="I9" s="47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4"/>
        <v>0</v>
      </c>
      <c r="N9" s="43">
        <f t="shared" si="3"/>
        <v>3</v>
      </c>
      <c r="O9" s="43">
        <f>'ม.ค.66'!N9</f>
        <v>3</v>
      </c>
      <c r="P9" s="57"/>
      <c r="Q9" s="47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44"/>
      <c r="E10" s="44"/>
      <c r="F10" s="48"/>
      <c r="G10" s="44">
        <f t="shared" si="0"/>
        <v>3</v>
      </c>
      <c r="H10" s="47"/>
      <c r="I10" s="47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4"/>
        <v>0</v>
      </c>
      <c r="N10" s="43">
        <f t="shared" si="3"/>
        <v>3</v>
      </c>
      <c r="O10" s="43">
        <f>'ม.ค.66'!N10</f>
        <v>3</v>
      </c>
      <c r="P10" s="57"/>
      <c r="Q10" s="47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44"/>
      <c r="E11" s="44"/>
      <c r="F11" s="44"/>
      <c r="G11" s="44">
        <f t="shared" si="0"/>
        <v>3</v>
      </c>
      <c r="H11" s="47"/>
      <c r="I11" s="47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4"/>
        <v>0</v>
      </c>
      <c r="N11" s="43">
        <f t="shared" si="3"/>
        <v>3</v>
      </c>
      <c r="O11" s="43">
        <f>'ม.ค.66'!N11</f>
        <v>3</v>
      </c>
      <c r="P11" s="57"/>
      <c r="Q11" s="47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44"/>
      <c r="E12" s="44"/>
      <c r="F12" s="44"/>
      <c r="G12" s="44">
        <f t="shared" si="0"/>
        <v>3</v>
      </c>
      <c r="H12" s="47"/>
      <c r="I12" s="47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4"/>
        <v>0</v>
      </c>
      <c r="N12" s="43">
        <f t="shared" si="3"/>
        <v>3</v>
      </c>
      <c r="O12" s="43">
        <f>'ม.ค.66'!N12</f>
        <v>3</v>
      </c>
      <c r="P12" s="57"/>
      <c r="Q12" s="47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44"/>
      <c r="E13" s="44"/>
      <c r="F13" s="44"/>
      <c r="G13" s="44">
        <f t="shared" si="0"/>
        <v>3</v>
      </c>
      <c r="H13" s="47"/>
      <c r="I13" s="47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4"/>
        <v>0</v>
      </c>
      <c r="N13" s="43">
        <f t="shared" si="3"/>
        <v>3</v>
      </c>
      <c r="O13" s="43">
        <f>'ม.ค.66'!N13</f>
        <v>3</v>
      </c>
      <c r="P13" s="57"/>
      <c r="Q13" s="47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44"/>
      <c r="E14" s="44"/>
      <c r="F14" s="44"/>
      <c r="G14" s="44">
        <f t="shared" si="0"/>
        <v>3</v>
      </c>
      <c r="H14" s="47"/>
      <c r="I14" s="47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4"/>
        <v>0</v>
      </c>
      <c r="N14" s="43">
        <f t="shared" si="3"/>
        <v>3</v>
      </c>
      <c r="O14" s="43">
        <f>'ม.ค.66'!N14</f>
        <v>3</v>
      </c>
      <c r="P14" s="57"/>
      <c r="Q14" s="47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44"/>
      <c r="E15" s="44"/>
      <c r="F15" s="44"/>
      <c r="G15" s="44">
        <f t="shared" si="0"/>
        <v>3</v>
      </c>
      <c r="H15" s="47"/>
      <c r="I15" s="47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4"/>
        <v>0</v>
      </c>
      <c r="N15" s="43">
        <f t="shared" si="3"/>
        <v>3</v>
      </c>
      <c r="O15" s="43">
        <f>'ม.ค.66'!N15</f>
        <v>3</v>
      </c>
      <c r="P15" s="57"/>
      <c r="Q15" s="47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44"/>
      <c r="E16" s="44"/>
      <c r="F16" s="44"/>
      <c r="G16" s="44">
        <f t="shared" si="0"/>
        <v>3</v>
      </c>
      <c r="H16" s="47"/>
      <c r="I16" s="47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4"/>
        <v>0</v>
      </c>
      <c r="N16" s="43">
        <f t="shared" si="3"/>
        <v>3</v>
      </c>
      <c r="O16" s="43">
        <f>'ม.ค.66'!N16</f>
        <v>3</v>
      </c>
      <c r="P16" s="57"/>
      <c r="Q16" s="47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44"/>
      <c r="E17" s="44"/>
      <c r="F17" s="44"/>
      <c r="G17" s="44">
        <f t="shared" si="0"/>
        <v>3</v>
      </c>
      <c r="H17" s="47"/>
      <c r="I17" s="47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4"/>
        <v>0</v>
      </c>
      <c r="N17" s="43">
        <f t="shared" si="3"/>
        <v>3</v>
      </c>
      <c r="O17" s="43">
        <f>'ม.ค.66'!N17</f>
        <v>3</v>
      </c>
      <c r="P17" s="57"/>
      <c r="Q17" s="47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44"/>
      <c r="E18" s="44"/>
      <c r="F18" s="44"/>
      <c r="G18" s="44">
        <f t="shared" si="0"/>
        <v>3</v>
      </c>
      <c r="H18" s="47"/>
      <c r="I18" s="47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4"/>
        <v>0</v>
      </c>
      <c r="N18" s="43">
        <f t="shared" si="3"/>
        <v>3</v>
      </c>
      <c r="O18" s="43">
        <f>'ม.ค.66'!N18</f>
        <v>3</v>
      </c>
      <c r="P18" s="57"/>
      <c r="Q18" s="47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44"/>
      <c r="E19" s="44"/>
      <c r="F19" s="44"/>
      <c r="G19" s="44">
        <f t="shared" si="0"/>
        <v>3</v>
      </c>
      <c r="H19" s="47"/>
      <c r="I19" s="72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4"/>
        <v>0</v>
      </c>
      <c r="N19" s="43">
        <f t="shared" si="3"/>
        <v>3</v>
      </c>
      <c r="O19" s="43">
        <f>'ม.ค.66'!N19</f>
        <v>3</v>
      </c>
      <c r="P19" s="57"/>
      <c r="Q19" s="47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44"/>
      <c r="E20" s="48"/>
      <c r="F20" s="44"/>
      <c r="G20" s="44">
        <f t="shared" si="0"/>
        <v>3</v>
      </c>
      <c r="H20" s="47"/>
      <c r="I20" s="47"/>
      <c r="J20" s="44">
        <f t="shared" si="1"/>
        <v>0</v>
      </c>
      <c r="K20" s="41">
        <f t="shared" si="2"/>
        <v>0</v>
      </c>
      <c r="L20" s="42" t="e">
        <f t="shared" si="5"/>
        <v>#DIV/0!</v>
      </c>
      <c r="M20" s="40" t="b">
        <f t="shared" si="4"/>
        <v>0</v>
      </c>
      <c r="N20" s="43">
        <f t="shared" si="3"/>
        <v>3</v>
      </c>
      <c r="O20" s="43">
        <f>'ม.ค.66'!N20</f>
        <v>3</v>
      </c>
      <c r="P20" s="57"/>
      <c r="Q20" s="47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75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56" t="s">
        <v>53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77</v>
      </c>
      <c r="O2" s="114" t="s">
        <v>78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4"/>
      <c r="E5" s="74"/>
      <c r="F5" s="39"/>
      <c r="G5" s="39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 t="shared" ref="K5:K20" si="2">SUM(I5/6)</f>
        <v>0</v>
      </c>
      <c r="L5" s="42" t="e">
        <f>+H5/K5</f>
        <v>#DIV/0!</v>
      </c>
      <c r="M5" s="40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3">
        <f t="shared" ref="N5:N20" si="3">SUM(G5+J5+M5)</f>
        <v>3</v>
      </c>
      <c r="O5" s="43">
        <f>'ก.พ.66'!N5</f>
        <v>3</v>
      </c>
      <c r="P5" s="57"/>
      <c r="Q5" s="52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4"/>
      <c r="E6" s="74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 t="shared" si="2"/>
        <v>0</v>
      </c>
      <c r="L6" s="42" t="e">
        <f>+H6/K6</f>
        <v>#DIV/0!</v>
      </c>
      <c r="M6" s="44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3">
        <f>SUM(G6+J6+M6)</f>
        <v>3</v>
      </c>
      <c r="O6" s="43">
        <f>'ก.พ.66'!N6</f>
        <v>3</v>
      </c>
      <c r="P6" s="57"/>
      <c r="Q6" s="52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4"/>
      <c r="E7" s="74"/>
      <c r="F7" s="74"/>
      <c r="G7" s="44">
        <f t="shared" si="0"/>
        <v>3</v>
      </c>
      <c r="H7" s="75"/>
      <c r="I7" s="75"/>
      <c r="J7" s="44">
        <f t="shared" si="1"/>
        <v>0</v>
      </c>
      <c r="K7" s="46">
        <f t="shared" si="2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3"/>
        <v>3</v>
      </c>
      <c r="O7" s="43">
        <f>'ก.พ.66'!N7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si="2"/>
        <v>0</v>
      </c>
      <c r="L8" s="42" t="e">
        <f t="shared" si="5"/>
        <v>#DIV/0!</v>
      </c>
      <c r="M8" s="40" t="b">
        <f t="shared" si="4"/>
        <v>0</v>
      </c>
      <c r="N8" s="43">
        <f t="shared" si="3"/>
        <v>3</v>
      </c>
      <c r="O8" s="43">
        <f>'ก.พ.66'!N8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2"/>
        <v>0</v>
      </c>
      <c r="L9" s="42" t="e">
        <f t="shared" si="5"/>
        <v>#DIV/0!</v>
      </c>
      <c r="M9" s="40" t="b">
        <f t="shared" si="4"/>
        <v>0</v>
      </c>
      <c r="N9" s="43">
        <f t="shared" si="3"/>
        <v>3</v>
      </c>
      <c r="O9" s="43">
        <f>'ก.พ.66'!N9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4"/>
      <c r="E10" s="74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2"/>
        <v>0</v>
      </c>
      <c r="L10" s="42" t="e">
        <f t="shared" si="5"/>
        <v>#DIV/0!</v>
      </c>
      <c r="M10" s="40" t="b">
        <f t="shared" si="4"/>
        <v>0</v>
      </c>
      <c r="N10" s="43">
        <f t="shared" si="3"/>
        <v>3</v>
      </c>
      <c r="O10" s="43">
        <f>'ก.พ.66'!N10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4"/>
      <c r="E11" s="74"/>
      <c r="F11" s="76"/>
      <c r="G11" s="44">
        <f t="shared" si="0"/>
        <v>3</v>
      </c>
      <c r="H11" s="75"/>
      <c r="I11" s="75"/>
      <c r="J11" s="44">
        <f t="shared" si="1"/>
        <v>0</v>
      </c>
      <c r="K11" s="46">
        <f t="shared" si="2"/>
        <v>0</v>
      </c>
      <c r="L11" s="42" t="e">
        <f t="shared" si="5"/>
        <v>#DIV/0!</v>
      </c>
      <c r="M11" s="40" t="b">
        <f t="shared" si="4"/>
        <v>0</v>
      </c>
      <c r="N11" s="43">
        <f t="shared" si="3"/>
        <v>3</v>
      </c>
      <c r="O11" s="43">
        <f>'ก.พ.66'!N11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6"/>
      <c r="E12" s="76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2"/>
        <v>0</v>
      </c>
      <c r="L12" s="42" t="e">
        <f t="shared" si="5"/>
        <v>#DIV/0!</v>
      </c>
      <c r="M12" s="40" t="b">
        <f t="shared" si="4"/>
        <v>0</v>
      </c>
      <c r="N12" s="43">
        <f t="shared" si="3"/>
        <v>3</v>
      </c>
      <c r="O12" s="43">
        <f>'ก.พ.66'!N12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4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2"/>
        <v>0</v>
      </c>
      <c r="L13" s="42" t="e">
        <f t="shared" si="5"/>
        <v>#DIV/0!</v>
      </c>
      <c r="M13" s="40" t="b">
        <f t="shared" si="4"/>
        <v>0</v>
      </c>
      <c r="N13" s="43">
        <f t="shared" si="3"/>
        <v>3</v>
      </c>
      <c r="O13" s="43">
        <f>'ก.พ.66'!N13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4"/>
      <c r="E14" s="74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2"/>
        <v>0</v>
      </c>
      <c r="L14" s="42" t="e">
        <f t="shared" si="5"/>
        <v>#DIV/0!</v>
      </c>
      <c r="M14" s="40" t="b">
        <f t="shared" si="4"/>
        <v>0</v>
      </c>
      <c r="N14" s="43">
        <f t="shared" si="3"/>
        <v>3</v>
      </c>
      <c r="O14" s="43">
        <f>'ก.พ.66'!N14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4"/>
      <c r="E15" s="74"/>
      <c r="F15" s="76"/>
      <c r="G15" s="44">
        <f t="shared" si="0"/>
        <v>3</v>
      </c>
      <c r="H15" s="75"/>
      <c r="I15" s="75"/>
      <c r="J15" s="44">
        <f t="shared" si="1"/>
        <v>0</v>
      </c>
      <c r="K15" s="46">
        <f t="shared" si="2"/>
        <v>0</v>
      </c>
      <c r="L15" s="42" t="e">
        <f t="shared" si="5"/>
        <v>#DIV/0!</v>
      </c>
      <c r="M15" s="40" t="b">
        <f t="shared" si="4"/>
        <v>0</v>
      </c>
      <c r="N15" s="43">
        <f t="shared" si="3"/>
        <v>3</v>
      </c>
      <c r="O15" s="43">
        <f>'ก.พ.66'!N15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2"/>
        <v>0</v>
      </c>
      <c r="L16" s="42" t="e">
        <f t="shared" si="5"/>
        <v>#DIV/0!</v>
      </c>
      <c r="M16" s="40" t="b">
        <f t="shared" si="4"/>
        <v>0</v>
      </c>
      <c r="N16" s="43">
        <f t="shared" si="3"/>
        <v>3</v>
      </c>
      <c r="O16" s="43">
        <f>'ก.พ.66'!N16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6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2"/>
        <v>0</v>
      </c>
      <c r="L17" s="42" t="e">
        <f t="shared" si="5"/>
        <v>#DIV/0!</v>
      </c>
      <c r="M17" s="40" t="b">
        <f t="shared" si="4"/>
        <v>0</v>
      </c>
      <c r="N17" s="43">
        <f t="shared" si="3"/>
        <v>3</v>
      </c>
      <c r="O17" s="43">
        <f>'ก.พ.66'!N17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2"/>
        <v>0</v>
      </c>
      <c r="L18" s="42" t="e">
        <f t="shared" si="5"/>
        <v>#DIV/0!</v>
      </c>
      <c r="M18" s="40" t="b">
        <f t="shared" si="4"/>
        <v>0</v>
      </c>
      <c r="N18" s="43">
        <f t="shared" si="3"/>
        <v>3</v>
      </c>
      <c r="O18" s="43">
        <f>'ก.พ.66'!N18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2"/>
        <v>0</v>
      </c>
      <c r="L19" s="42" t="e">
        <f t="shared" si="5"/>
        <v>#DIV/0!</v>
      </c>
      <c r="M19" s="40" t="b">
        <f t="shared" si="4"/>
        <v>0</v>
      </c>
      <c r="N19" s="43">
        <f t="shared" si="3"/>
        <v>3</v>
      </c>
      <c r="O19" s="43">
        <f>'ก.พ.66'!N19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1">
        <f t="shared" si="2"/>
        <v>0</v>
      </c>
      <c r="L20" s="42" t="e">
        <f t="shared" si="5"/>
        <v>#DIV/0!</v>
      </c>
      <c r="M20" s="40" t="b">
        <f t="shared" si="4"/>
        <v>0</v>
      </c>
      <c r="N20" s="43">
        <f t="shared" si="3"/>
        <v>3</v>
      </c>
      <c r="O20" s="43">
        <f>'ก.พ.66'!N20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76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56" t="s">
        <v>53</v>
      </c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79</v>
      </c>
      <c r="O2" s="114" t="s">
        <v>80</v>
      </c>
      <c r="P2" s="114" t="s">
        <v>56</v>
      </c>
      <c r="Q2" s="110" t="s">
        <v>61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4"/>
      <c r="E5" s="74"/>
      <c r="F5" s="76"/>
      <c r="G5" s="44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>SUM(I5/7)</f>
        <v>0</v>
      </c>
      <c r="L5" s="42" t="e">
        <f>+H5/K5</f>
        <v>#DIV/0!</v>
      </c>
      <c r="M5" s="44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3">
        <f t="shared" ref="N5:N20" si="2">SUM(G5+J5+M5)</f>
        <v>3</v>
      </c>
      <c r="O5" s="43">
        <f>'มี.ค.66'!N5</f>
        <v>3</v>
      </c>
      <c r="P5" s="57"/>
      <c r="Q5" s="7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6"/>
      <c r="E6" s="76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>SUM(I6/7)</f>
        <v>0</v>
      </c>
      <c r="L6" s="42" t="e">
        <f>+H6/K6</f>
        <v>#DIV/0!</v>
      </c>
      <c r="M6" s="44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3">
        <f>SUM(G6+J6+M6)</f>
        <v>3</v>
      </c>
      <c r="O6" s="43">
        <f>'มี.ค.66'!N6</f>
        <v>3</v>
      </c>
      <c r="P6" s="57"/>
      <c r="Q6" s="75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4"/>
      <c r="E7" s="76"/>
      <c r="F7" s="74"/>
      <c r="G7" s="44">
        <f t="shared" si="0"/>
        <v>3</v>
      </c>
      <c r="H7" s="75"/>
      <c r="I7" s="75"/>
      <c r="J7" s="44">
        <f t="shared" si="1"/>
        <v>0</v>
      </c>
      <c r="K7" s="46">
        <f>SUM(I7/7)</f>
        <v>0</v>
      </c>
      <c r="L7" s="42" t="e">
        <f t="shared" ref="L7:L20" si="4">+H7/K7</f>
        <v>#DIV/0!</v>
      </c>
      <c r="M7" s="44" t="b">
        <f t="shared" si="3"/>
        <v>0</v>
      </c>
      <c r="N7" s="43">
        <f t="shared" si="2"/>
        <v>3</v>
      </c>
      <c r="O7" s="43">
        <f>'มี.ค.66'!N7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ref="K8:K19" si="5">SUM(I8/7)</f>
        <v>0</v>
      </c>
      <c r="L8" s="42" t="e">
        <f t="shared" si="4"/>
        <v>#DIV/0!</v>
      </c>
      <c r="M8" s="44" t="b">
        <f t="shared" si="3"/>
        <v>0</v>
      </c>
      <c r="N8" s="43">
        <f t="shared" si="2"/>
        <v>3</v>
      </c>
      <c r="O8" s="43">
        <f>'มี.ค.66'!N8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5"/>
        <v>0</v>
      </c>
      <c r="L9" s="42" t="e">
        <f t="shared" si="4"/>
        <v>#DIV/0!</v>
      </c>
      <c r="M9" s="44" t="b">
        <f t="shared" si="3"/>
        <v>0</v>
      </c>
      <c r="N9" s="43">
        <f t="shared" si="2"/>
        <v>3</v>
      </c>
      <c r="O9" s="43">
        <f>'มี.ค.66'!N9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4"/>
      <c r="E10" s="76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5"/>
        <v>0</v>
      </c>
      <c r="L10" s="42" t="e">
        <f t="shared" si="4"/>
        <v>#DIV/0!</v>
      </c>
      <c r="M10" s="44" t="b">
        <f t="shared" si="3"/>
        <v>0</v>
      </c>
      <c r="N10" s="43">
        <f t="shared" si="2"/>
        <v>3</v>
      </c>
      <c r="O10" s="43">
        <f>'มี.ค.66'!N10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4"/>
      <c r="E11" s="74"/>
      <c r="F11" s="74"/>
      <c r="G11" s="44">
        <f t="shared" si="0"/>
        <v>3</v>
      </c>
      <c r="H11" s="75"/>
      <c r="I11" s="75"/>
      <c r="J11" s="44">
        <f t="shared" si="1"/>
        <v>0</v>
      </c>
      <c r="K11" s="46">
        <f t="shared" si="5"/>
        <v>0</v>
      </c>
      <c r="L11" s="42" t="e">
        <f t="shared" si="4"/>
        <v>#DIV/0!</v>
      </c>
      <c r="M11" s="44" t="b">
        <f t="shared" si="3"/>
        <v>0</v>
      </c>
      <c r="N11" s="43">
        <f t="shared" si="2"/>
        <v>3</v>
      </c>
      <c r="O11" s="43">
        <f>'มี.ค.66'!N11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4"/>
      <c r="E12" s="74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5"/>
        <v>0</v>
      </c>
      <c r="L12" s="42" t="e">
        <f t="shared" si="4"/>
        <v>#DIV/0!</v>
      </c>
      <c r="M12" s="44" t="b">
        <f t="shared" si="3"/>
        <v>0</v>
      </c>
      <c r="N12" s="43">
        <f t="shared" si="2"/>
        <v>3</v>
      </c>
      <c r="O12" s="43">
        <f>'มี.ค.66'!N12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4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5"/>
        <v>0</v>
      </c>
      <c r="L13" s="42" t="e">
        <f t="shared" si="4"/>
        <v>#DIV/0!</v>
      </c>
      <c r="M13" s="44" t="b">
        <f t="shared" si="3"/>
        <v>0</v>
      </c>
      <c r="N13" s="43">
        <f t="shared" si="2"/>
        <v>3</v>
      </c>
      <c r="O13" s="43">
        <f>'มี.ค.66'!N13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4"/>
      <c r="E14" s="76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5"/>
        <v>0</v>
      </c>
      <c r="L14" s="42" t="e">
        <f t="shared" si="4"/>
        <v>#DIV/0!</v>
      </c>
      <c r="M14" s="44" t="b">
        <f t="shared" si="3"/>
        <v>0</v>
      </c>
      <c r="N14" s="43">
        <f t="shared" si="2"/>
        <v>3</v>
      </c>
      <c r="O14" s="43">
        <f>'มี.ค.66'!N14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4"/>
      <c r="E15" s="74"/>
      <c r="F15" s="74"/>
      <c r="G15" s="44">
        <f t="shared" si="0"/>
        <v>3</v>
      </c>
      <c r="H15" s="75"/>
      <c r="I15" s="75"/>
      <c r="J15" s="44">
        <f t="shared" si="1"/>
        <v>0</v>
      </c>
      <c r="K15" s="46">
        <f t="shared" si="5"/>
        <v>0</v>
      </c>
      <c r="L15" s="42" t="e">
        <f t="shared" si="4"/>
        <v>#DIV/0!</v>
      </c>
      <c r="M15" s="44" t="b">
        <f t="shared" si="3"/>
        <v>0</v>
      </c>
      <c r="N15" s="43">
        <f t="shared" si="2"/>
        <v>3</v>
      </c>
      <c r="O15" s="43">
        <f>'มี.ค.66'!N15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5"/>
        <v>0</v>
      </c>
      <c r="L16" s="42" t="e">
        <f t="shared" si="4"/>
        <v>#DIV/0!</v>
      </c>
      <c r="M16" s="44" t="b">
        <f t="shared" si="3"/>
        <v>0</v>
      </c>
      <c r="N16" s="43">
        <f t="shared" si="2"/>
        <v>3</v>
      </c>
      <c r="O16" s="43">
        <f>'มี.ค.66'!N16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4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5"/>
        <v>0</v>
      </c>
      <c r="L17" s="42" t="e">
        <f t="shared" si="4"/>
        <v>#DIV/0!</v>
      </c>
      <c r="M17" s="44" t="b">
        <f t="shared" si="3"/>
        <v>0</v>
      </c>
      <c r="N17" s="43">
        <f t="shared" si="2"/>
        <v>3</v>
      </c>
      <c r="O17" s="43">
        <f>'มี.ค.66'!N17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5"/>
        <v>0</v>
      </c>
      <c r="L18" s="42" t="e">
        <f t="shared" si="4"/>
        <v>#DIV/0!</v>
      </c>
      <c r="M18" s="44" t="b">
        <f t="shared" si="3"/>
        <v>0</v>
      </c>
      <c r="N18" s="43">
        <f t="shared" si="2"/>
        <v>3</v>
      </c>
      <c r="O18" s="43">
        <f>'มี.ค.66'!N18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5"/>
        <v>0</v>
      </c>
      <c r="L19" s="42" t="e">
        <f t="shared" si="4"/>
        <v>#DIV/0!</v>
      </c>
      <c r="M19" s="44" t="b">
        <f t="shared" si="3"/>
        <v>0</v>
      </c>
      <c r="N19" s="43">
        <f t="shared" si="2"/>
        <v>3</v>
      </c>
      <c r="O19" s="43">
        <f>'มี.ค.66'!N19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6">
        <f>SUM(I20/7)</f>
        <v>0</v>
      </c>
      <c r="L20" s="42" t="e">
        <f t="shared" si="4"/>
        <v>#DIV/0!</v>
      </c>
      <c r="M20" s="44" t="b">
        <f t="shared" si="3"/>
        <v>0</v>
      </c>
      <c r="N20" s="43">
        <f t="shared" si="2"/>
        <v>3</v>
      </c>
      <c r="O20" s="43">
        <f>'มี.ค.66'!N20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3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76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P1" s="56" t="s">
        <v>53</v>
      </c>
      <c r="Q1" s="54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81</v>
      </c>
      <c r="O2" s="114" t="s">
        <v>82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51" t="s">
        <v>28</v>
      </c>
      <c r="D5" s="74"/>
      <c r="E5" s="74"/>
      <c r="F5" s="76"/>
      <c r="G5" s="44">
        <f t="shared" ref="G5:G20" si="0">(IF(D5&lt;1.5,1,0))+(IF(E5&lt;1,1,0))+(IF(F5&lt;0.8,1,0))</f>
        <v>3</v>
      </c>
      <c r="H5" s="75"/>
      <c r="I5" s="75"/>
      <c r="J5" s="44">
        <f t="shared" ref="J5:J20" si="1">IF(I5&lt;0,1,0)+IF(H5&lt;0,1,0)</f>
        <v>0</v>
      </c>
      <c r="K5" s="46">
        <f>SUM(I5/8)</f>
        <v>0</v>
      </c>
      <c r="L5" s="42" t="e">
        <f>+H5/K5</f>
        <v>#DIV/0!</v>
      </c>
      <c r="M5" s="40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3">
        <f t="shared" ref="N5:N20" si="2">SUM(G5+J5+M5)</f>
        <v>3</v>
      </c>
      <c r="O5" s="43">
        <f>'เม.ย.66'!N5</f>
        <v>3</v>
      </c>
      <c r="P5" s="57"/>
      <c r="Q5" s="7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51" t="s">
        <v>27</v>
      </c>
      <c r="D6" s="74"/>
      <c r="E6" s="74"/>
      <c r="F6" s="74"/>
      <c r="G6" s="44">
        <f t="shared" si="0"/>
        <v>3</v>
      </c>
      <c r="H6" s="75"/>
      <c r="I6" s="75"/>
      <c r="J6" s="44">
        <f>IF(I6&lt;0,1,0)+IF(H6&lt;0,1,0)</f>
        <v>0</v>
      </c>
      <c r="K6" s="46">
        <f t="shared" ref="K6:K20" si="3">SUM(I6/8)</f>
        <v>0</v>
      </c>
      <c r="L6" s="42" t="e">
        <f>+H6/K6</f>
        <v>#DIV/0!</v>
      </c>
      <c r="M6" s="44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3">
        <f>SUM(G6+J6+M6)</f>
        <v>3</v>
      </c>
      <c r="O6" s="43">
        <f>'เม.ย.66'!N6</f>
        <v>3</v>
      </c>
      <c r="P6" s="57"/>
      <c r="Q6" s="75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51" t="s">
        <v>26</v>
      </c>
      <c r="D7" s="74"/>
      <c r="E7" s="74"/>
      <c r="F7" s="74"/>
      <c r="G7" s="44">
        <f t="shared" si="0"/>
        <v>3</v>
      </c>
      <c r="H7" s="75"/>
      <c r="I7" s="75"/>
      <c r="J7" s="44">
        <f t="shared" si="1"/>
        <v>0</v>
      </c>
      <c r="K7" s="46">
        <f t="shared" si="3"/>
        <v>0</v>
      </c>
      <c r="L7" s="42" t="e">
        <f t="shared" ref="L7:L20" si="5">+H7/K7</f>
        <v>#DIV/0!</v>
      </c>
      <c r="M7" s="40" t="b">
        <f t="shared" si="4"/>
        <v>0</v>
      </c>
      <c r="N7" s="43">
        <f t="shared" si="2"/>
        <v>3</v>
      </c>
      <c r="O7" s="43">
        <f>'เม.ย.66'!N7</f>
        <v>3</v>
      </c>
      <c r="P7" s="57"/>
      <c r="Q7" s="75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51" t="s">
        <v>25</v>
      </c>
      <c r="D8" s="74"/>
      <c r="E8" s="74"/>
      <c r="F8" s="74"/>
      <c r="G8" s="44">
        <f t="shared" si="0"/>
        <v>3</v>
      </c>
      <c r="H8" s="75"/>
      <c r="I8" s="75"/>
      <c r="J8" s="44">
        <f t="shared" si="1"/>
        <v>0</v>
      </c>
      <c r="K8" s="46">
        <f t="shared" si="3"/>
        <v>0</v>
      </c>
      <c r="L8" s="42" t="e">
        <f t="shared" si="5"/>
        <v>#DIV/0!</v>
      </c>
      <c r="M8" s="40" t="b">
        <f t="shared" si="4"/>
        <v>0</v>
      </c>
      <c r="N8" s="43">
        <f t="shared" si="2"/>
        <v>3</v>
      </c>
      <c r="O8" s="43">
        <f>'เม.ย.66'!N8</f>
        <v>3</v>
      </c>
      <c r="P8" s="57"/>
      <c r="Q8" s="75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51" t="s">
        <v>24</v>
      </c>
      <c r="D9" s="74"/>
      <c r="E9" s="74"/>
      <c r="F9" s="74"/>
      <c r="G9" s="44">
        <f t="shared" si="0"/>
        <v>3</v>
      </c>
      <c r="H9" s="75"/>
      <c r="I9" s="75"/>
      <c r="J9" s="44">
        <f t="shared" si="1"/>
        <v>0</v>
      </c>
      <c r="K9" s="46">
        <f t="shared" si="3"/>
        <v>0</v>
      </c>
      <c r="L9" s="42" t="e">
        <f t="shared" si="5"/>
        <v>#DIV/0!</v>
      </c>
      <c r="M9" s="40" t="b">
        <f t="shared" si="4"/>
        <v>0</v>
      </c>
      <c r="N9" s="43">
        <f t="shared" si="2"/>
        <v>3</v>
      </c>
      <c r="O9" s="43">
        <f>'เม.ย.66'!N9</f>
        <v>3</v>
      </c>
      <c r="P9" s="57"/>
      <c r="Q9" s="75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51" t="s">
        <v>23</v>
      </c>
      <c r="D10" s="74"/>
      <c r="E10" s="74"/>
      <c r="F10" s="74"/>
      <c r="G10" s="44">
        <f t="shared" si="0"/>
        <v>3</v>
      </c>
      <c r="H10" s="75"/>
      <c r="I10" s="75"/>
      <c r="J10" s="44">
        <f t="shared" si="1"/>
        <v>0</v>
      </c>
      <c r="K10" s="46">
        <f t="shared" si="3"/>
        <v>0</v>
      </c>
      <c r="L10" s="42" t="e">
        <f t="shared" si="5"/>
        <v>#DIV/0!</v>
      </c>
      <c r="M10" s="40" t="b">
        <f t="shared" si="4"/>
        <v>0</v>
      </c>
      <c r="N10" s="43">
        <f t="shared" si="2"/>
        <v>3</v>
      </c>
      <c r="O10" s="43">
        <f>'เม.ย.66'!N10</f>
        <v>3</v>
      </c>
      <c r="P10" s="57"/>
      <c r="Q10" s="75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51" t="s">
        <v>22</v>
      </c>
      <c r="D11" s="74"/>
      <c r="E11" s="74"/>
      <c r="F11" s="74"/>
      <c r="G11" s="44">
        <f t="shared" si="0"/>
        <v>3</v>
      </c>
      <c r="H11" s="75"/>
      <c r="I11" s="75"/>
      <c r="J11" s="44">
        <f t="shared" si="1"/>
        <v>0</v>
      </c>
      <c r="K11" s="46">
        <f t="shared" si="3"/>
        <v>0</v>
      </c>
      <c r="L11" s="42" t="e">
        <f t="shared" si="5"/>
        <v>#DIV/0!</v>
      </c>
      <c r="M11" s="40" t="b">
        <f t="shared" si="4"/>
        <v>0</v>
      </c>
      <c r="N11" s="43">
        <f t="shared" si="2"/>
        <v>3</v>
      </c>
      <c r="O11" s="43">
        <f>'เม.ย.66'!N11</f>
        <v>3</v>
      </c>
      <c r="P11" s="57"/>
      <c r="Q11" s="75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51" t="s">
        <v>21</v>
      </c>
      <c r="D12" s="74"/>
      <c r="E12" s="74"/>
      <c r="F12" s="74"/>
      <c r="G12" s="44">
        <f t="shared" si="0"/>
        <v>3</v>
      </c>
      <c r="H12" s="75"/>
      <c r="I12" s="75"/>
      <c r="J12" s="44">
        <f t="shared" si="1"/>
        <v>0</v>
      </c>
      <c r="K12" s="46">
        <f t="shared" si="3"/>
        <v>0</v>
      </c>
      <c r="L12" s="42" t="e">
        <f t="shared" si="5"/>
        <v>#DIV/0!</v>
      </c>
      <c r="M12" s="40" t="b">
        <f t="shared" si="4"/>
        <v>0</v>
      </c>
      <c r="N12" s="43">
        <f t="shared" si="2"/>
        <v>3</v>
      </c>
      <c r="O12" s="43">
        <f>'เม.ย.66'!N12</f>
        <v>3</v>
      </c>
      <c r="P12" s="57"/>
      <c r="Q12" s="75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51" t="s">
        <v>20</v>
      </c>
      <c r="D13" s="76"/>
      <c r="E13" s="74"/>
      <c r="F13" s="74"/>
      <c r="G13" s="44">
        <f t="shared" si="0"/>
        <v>3</v>
      </c>
      <c r="H13" s="75"/>
      <c r="I13" s="75"/>
      <c r="J13" s="44">
        <f t="shared" si="1"/>
        <v>0</v>
      </c>
      <c r="K13" s="46">
        <f t="shared" si="3"/>
        <v>0</v>
      </c>
      <c r="L13" s="42" t="e">
        <f t="shared" si="5"/>
        <v>#DIV/0!</v>
      </c>
      <c r="M13" s="40" t="b">
        <f t="shared" si="4"/>
        <v>0</v>
      </c>
      <c r="N13" s="43">
        <f t="shared" si="2"/>
        <v>3</v>
      </c>
      <c r="O13" s="43">
        <f>'เม.ย.66'!N13</f>
        <v>3</v>
      </c>
      <c r="P13" s="57"/>
      <c r="Q13" s="75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51" t="s">
        <v>19</v>
      </c>
      <c r="D14" s="74"/>
      <c r="E14" s="74"/>
      <c r="F14" s="74"/>
      <c r="G14" s="44">
        <f t="shared" si="0"/>
        <v>3</v>
      </c>
      <c r="H14" s="75"/>
      <c r="I14" s="75"/>
      <c r="J14" s="44">
        <f t="shared" si="1"/>
        <v>0</v>
      </c>
      <c r="K14" s="46">
        <f t="shared" si="3"/>
        <v>0</v>
      </c>
      <c r="L14" s="42" t="e">
        <f t="shared" si="5"/>
        <v>#DIV/0!</v>
      </c>
      <c r="M14" s="40" t="b">
        <f t="shared" si="4"/>
        <v>0</v>
      </c>
      <c r="N14" s="43">
        <f t="shared" si="2"/>
        <v>3</v>
      </c>
      <c r="O14" s="43">
        <f>'เม.ย.66'!N14</f>
        <v>3</v>
      </c>
      <c r="P14" s="57"/>
      <c r="Q14" s="75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51" t="s">
        <v>18</v>
      </c>
      <c r="D15" s="74"/>
      <c r="E15" s="74"/>
      <c r="F15" s="74"/>
      <c r="G15" s="44">
        <f t="shared" si="0"/>
        <v>3</v>
      </c>
      <c r="H15" s="75"/>
      <c r="I15" s="75"/>
      <c r="J15" s="44">
        <f t="shared" si="1"/>
        <v>0</v>
      </c>
      <c r="K15" s="46">
        <f t="shared" si="3"/>
        <v>0</v>
      </c>
      <c r="L15" s="42" t="e">
        <f t="shared" si="5"/>
        <v>#DIV/0!</v>
      </c>
      <c r="M15" s="40" t="b">
        <f t="shared" si="4"/>
        <v>0</v>
      </c>
      <c r="N15" s="43">
        <f t="shared" si="2"/>
        <v>3</v>
      </c>
      <c r="O15" s="43">
        <f>'เม.ย.66'!N15</f>
        <v>3</v>
      </c>
      <c r="P15" s="57"/>
      <c r="Q15" s="75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51" t="s">
        <v>17</v>
      </c>
      <c r="D16" s="74"/>
      <c r="E16" s="74"/>
      <c r="F16" s="74"/>
      <c r="G16" s="44">
        <f t="shared" si="0"/>
        <v>3</v>
      </c>
      <c r="H16" s="75"/>
      <c r="I16" s="75"/>
      <c r="J16" s="44">
        <f t="shared" si="1"/>
        <v>0</v>
      </c>
      <c r="K16" s="46">
        <f t="shared" si="3"/>
        <v>0</v>
      </c>
      <c r="L16" s="42" t="e">
        <f t="shared" si="5"/>
        <v>#DIV/0!</v>
      </c>
      <c r="M16" s="40" t="b">
        <f t="shared" si="4"/>
        <v>0</v>
      </c>
      <c r="N16" s="43">
        <f t="shared" si="2"/>
        <v>3</v>
      </c>
      <c r="O16" s="43">
        <f>'เม.ย.66'!N16</f>
        <v>3</v>
      </c>
      <c r="P16" s="57"/>
      <c r="Q16" s="75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51" t="s">
        <v>16</v>
      </c>
      <c r="D17" s="74"/>
      <c r="E17" s="74"/>
      <c r="F17" s="74"/>
      <c r="G17" s="44">
        <f t="shared" si="0"/>
        <v>3</v>
      </c>
      <c r="H17" s="75"/>
      <c r="I17" s="75"/>
      <c r="J17" s="44">
        <f t="shared" si="1"/>
        <v>0</v>
      </c>
      <c r="K17" s="46">
        <f t="shared" si="3"/>
        <v>0</v>
      </c>
      <c r="L17" s="42" t="e">
        <f t="shared" si="5"/>
        <v>#DIV/0!</v>
      </c>
      <c r="M17" s="40" t="b">
        <f t="shared" si="4"/>
        <v>0</v>
      </c>
      <c r="N17" s="43">
        <f t="shared" si="2"/>
        <v>3</v>
      </c>
      <c r="O17" s="43">
        <f>'เม.ย.66'!N17</f>
        <v>3</v>
      </c>
      <c r="P17" s="57"/>
      <c r="Q17" s="75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51" t="s">
        <v>15</v>
      </c>
      <c r="D18" s="74"/>
      <c r="E18" s="74"/>
      <c r="F18" s="74"/>
      <c r="G18" s="44">
        <f t="shared" si="0"/>
        <v>3</v>
      </c>
      <c r="H18" s="75"/>
      <c r="I18" s="75"/>
      <c r="J18" s="44">
        <f t="shared" si="1"/>
        <v>0</v>
      </c>
      <c r="K18" s="46">
        <f t="shared" si="3"/>
        <v>0</v>
      </c>
      <c r="L18" s="42" t="e">
        <f t="shared" si="5"/>
        <v>#DIV/0!</v>
      </c>
      <c r="M18" s="40" t="b">
        <f t="shared" si="4"/>
        <v>0</v>
      </c>
      <c r="N18" s="43">
        <f t="shared" si="2"/>
        <v>3</v>
      </c>
      <c r="O18" s="43">
        <f>'เม.ย.66'!N18</f>
        <v>3</v>
      </c>
      <c r="P18" s="57"/>
      <c r="Q18" s="75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51" t="s">
        <v>14</v>
      </c>
      <c r="D19" s="74"/>
      <c r="E19" s="74"/>
      <c r="F19" s="74"/>
      <c r="G19" s="44">
        <f t="shared" si="0"/>
        <v>3</v>
      </c>
      <c r="H19" s="75"/>
      <c r="I19" s="75"/>
      <c r="J19" s="44">
        <f t="shared" si="1"/>
        <v>0</v>
      </c>
      <c r="K19" s="46">
        <f t="shared" si="3"/>
        <v>0</v>
      </c>
      <c r="L19" s="42" t="e">
        <f t="shared" si="5"/>
        <v>#DIV/0!</v>
      </c>
      <c r="M19" s="40" t="b">
        <f t="shared" si="4"/>
        <v>0</v>
      </c>
      <c r="N19" s="43">
        <f t="shared" si="2"/>
        <v>3</v>
      </c>
      <c r="O19" s="43">
        <f>'เม.ย.66'!N19</f>
        <v>3</v>
      </c>
      <c r="P19" s="57"/>
      <c r="Q19" s="75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51" t="s">
        <v>13</v>
      </c>
      <c r="D20" s="74"/>
      <c r="E20" s="74"/>
      <c r="F20" s="74"/>
      <c r="G20" s="44">
        <f t="shared" si="0"/>
        <v>3</v>
      </c>
      <c r="H20" s="75"/>
      <c r="I20" s="75"/>
      <c r="J20" s="44">
        <f t="shared" si="1"/>
        <v>0</v>
      </c>
      <c r="K20" s="46">
        <f t="shared" si="3"/>
        <v>0</v>
      </c>
      <c r="L20" s="42" t="e">
        <f t="shared" si="5"/>
        <v>#DIV/0!</v>
      </c>
      <c r="M20" s="40" t="b">
        <f t="shared" si="4"/>
        <v>0</v>
      </c>
      <c r="N20" s="43">
        <f t="shared" si="2"/>
        <v>3</v>
      </c>
      <c r="O20" s="43">
        <f>'เม.ย.66'!N20</f>
        <v>3</v>
      </c>
      <c r="P20" s="57"/>
      <c r="Q20" s="75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M6" sqref="M6"/>
      <selection pane="topRight" activeCell="M6" sqref="M6"/>
      <selection pane="bottomLeft" activeCell="M6" sqref="M6"/>
      <selection pane="bottomRight" activeCell="M6" sqref="M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4" t="s">
        <v>83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36" t="s">
        <v>53</v>
      </c>
      <c r="P1" s="53"/>
      <c r="Q1" s="38"/>
    </row>
    <row r="2" spans="1:25" ht="54.75" customHeight="1" thickBot="1" x14ac:dyDescent="0.3">
      <c r="C2" s="95" t="s">
        <v>41</v>
      </c>
      <c r="D2" s="96" t="s">
        <v>40</v>
      </c>
      <c r="E2" s="96"/>
      <c r="F2" s="96"/>
      <c r="G2" s="96"/>
      <c r="H2" s="97" t="s">
        <v>39</v>
      </c>
      <c r="I2" s="97"/>
      <c r="J2" s="97"/>
      <c r="K2" s="98" t="s">
        <v>38</v>
      </c>
      <c r="L2" s="98"/>
      <c r="M2" s="98"/>
      <c r="N2" s="99" t="s">
        <v>84</v>
      </c>
      <c r="O2" s="114" t="s">
        <v>85</v>
      </c>
      <c r="P2" s="114" t="s">
        <v>56</v>
      </c>
      <c r="Q2" s="110" t="s">
        <v>37</v>
      </c>
    </row>
    <row r="3" spans="1:25" ht="38.25" customHeight="1" thickBot="1" x14ac:dyDescent="0.3">
      <c r="C3" s="95"/>
      <c r="D3" s="102" t="s">
        <v>36</v>
      </c>
      <c r="E3" s="102" t="s">
        <v>35</v>
      </c>
      <c r="F3" s="102" t="s">
        <v>34</v>
      </c>
      <c r="G3" s="103" t="s">
        <v>29</v>
      </c>
      <c r="H3" s="104" t="s">
        <v>33</v>
      </c>
      <c r="I3" s="95" t="s">
        <v>32</v>
      </c>
      <c r="J3" s="105" t="s">
        <v>29</v>
      </c>
      <c r="K3" s="106" t="s">
        <v>31</v>
      </c>
      <c r="L3" s="95" t="s">
        <v>30</v>
      </c>
      <c r="M3" s="100" t="s">
        <v>29</v>
      </c>
      <c r="N3" s="99"/>
      <c r="O3" s="114"/>
      <c r="P3" s="114"/>
      <c r="Q3" s="110"/>
    </row>
    <row r="4" spans="1:25" ht="36.75" customHeight="1" thickBot="1" x14ac:dyDescent="0.3">
      <c r="C4" s="95"/>
      <c r="D4" s="102"/>
      <c r="E4" s="102"/>
      <c r="F4" s="102"/>
      <c r="G4" s="103"/>
      <c r="H4" s="104"/>
      <c r="I4" s="95"/>
      <c r="J4" s="105"/>
      <c r="K4" s="106"/>
      <c r="L4" s="95"/>
      <c r="M4" s="100"/>
      <c r="N4" s="99"/>
      <c r="O4" s="114"/>
      <c r="P4" s="114"/>
      <c r="Q4" s="110"/>
      <c r="W4" s="1" t="s">
        <v>42</v>
      </c>
      <c r="X4" s="1" t="s">
        <v>43</v>
      </c>
      <c r="Y4" s="1" t="s">
        <v>44</v>
      </c>
    </row>
    <row r="5" spans="1:25" ht="35.1" customHeight="1" thickBot="1" x14ac:dyDescent="0.45">
      <c r="A5" s="1">
        <v>13</v>
      </c>
      <c r="B5" s="45">
        <v>1</v>
      </c>
      <c r="C5" s="60" t="s">
        <v>28</v>
      </c>
      <c r="D5" s="78"/>
      <c r="E5" s="78"/>
      <c r="F5" s="78"/>
      <c r="G5" s="61">
        <f t="shared" ref="G5:G20" si="0">(IF(D5&lt;1.5,1,0))+(IF(E5&lt;1,1,0))+(IF(F5&lt;0.8,1,0))</f>
        <v>3</v>
      </c>
      <c r="H5" s="79"/>
      <c r="I5" s="79"/>
      <c r="J5" s="61">
        <f t="shared" ref="J5:J20" si="1">IF(I5&lt;0,1,0)+IF(H5&lt;0,1,0)</f>
        <v>0</v>
      </c>
      <c r="K5" s="62">
        <f>SUM(I5/9)</f>
        <v>0</v>
      </c>
      <c r="L5" s="63" t="e">
        <f>+H5/K5</f>
        <v>#DIV/0!</v>
      </c>
      <c r="M5" s="61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77">
        <f t="shared" ref="N5:N20" si="2">SUM(G5+J5+M5)</f>
        <v>3</v>
      </c>
      <c r="O5" s="64">
        <f>'พ.ค.66'!N5</f>
        <v>3</v>
      </c>
      <c r="P5" s="79"/>
      <c r="Q5" s="65"/>
      <c r="S5" s="8"/>
      <c r="V5" s="9"/>
      <c r="W5" s="10"/>
      <c r="X5" s="10"/>
      <c r="Y5" s="9"/>
    </row>
    <row r="6" spans="1:25" ht="35.1" customHeight="1" thickBot="1" x14ac:dyDescent="0.45">
      <c r="A6" s="1">
        <v>2</v>
      </c>
      <c r="B6" s="45">
        <v>2</v>
      </c>
      <c r="C6" s="60" t="s">
        <v>27</v>
      </c>
      <c r="D6" s="78"/>
      <c r="E6" s="78"/>
      <c r="F6" s="78"/>
      <c r="G6" s="61">
        <f t="shared" si="0"/>
        <v>3</v>
      </c>
      <c r="H6" s="79"/>
      <c r="I6" s="79"/>
      <c r="J6" s="61">
        <f>IF(I6&lt;0,1,0)+IF(H6&lt;0,1,0)</f>
        <v>0</v>
      </c>
      <c r="K6" s="62">
        <f t="shared" ref="K6:K20" si="3">SUM(I6/9)</f>
        <v>0</v>
      </c>
      <c r="L6" s="63" t="e">
        <f>+H6/K6</f>
        <v>#DIV/0!</v>
      </c>
      <c r="M6" s="61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77">
        <f>SUM(G6+J6+M6)</f>
        <v>3</v>
      </c>
      <c r="O6" s="64">
        <f>'พ.ค.66'!N6</f>
        <v>3</v>
      </c>
      <c r="P6" s="79"/>
      <c r="Q6" s="79"/>
      <c r="S6" s="8"/>
      <c r="V6" s="9"/>
      <c r="W6" s="10"/>
      <c r="X6" s="10"/>
      <c r="Y6" s="9"/>
    </row>
    <row r="7" spans="1:25" ht="35.1" customHeight="1" thickBot="1" x14ac:dyDescent="0.45">
      <c r="A7" s="1">
        <v>8</v>
      </c>
      <c r="B7" s="45">
        <v>3</v>
      </c>
      <c r="C7" s="60" t="s">
        <v>26</v>
      </c>
      <c r="D7" s="78"/>
      <c r="E7" s="78"/>
      <c r="F7" s="78"/>
      <c r="G7" s="61">
        <f t="shared" si="0"/>
        <v>3</v>
      </c>
      <c r="H7" s="79"/>
      <c r="I7" s="79"/>
      <c r="J7" s="61">
        <f t="shared" si="1"/>
        <v>0</v>
      </c>
      <c r="K7" s="62">
        <f t="shared" si="3"/>
        <v>0</v>
      </c>
      <c r="L7" s="63" t="e">
        <f t="shared" ref="L7:L20" si="5">+H7/K7</f>
        <v>#DIV/0!</v>
      </c>
      <c r="M7" s="61" t="b">
        <f t="shared" si="4"/>
        <v>0</v>
      </c>
      <c r="N7" s="77">
        <f t="shared" si="2"/>
        <v>3</v>
      </c>
      <c r="O7" s="64">
        <f>'พ.ค.66'!N7</f>
        <v>3</v>
      </c>
      <c r="P7" s="79"/>
      <c r="Q7" s="79"/>
      <c r="S7" s="8"/>
      <c r="V7" s="9"/>
      <c r="W7" s="10"/>
      <c r="X7" s="10"/>
      <c r="Y7" s="9"/>
    </row>
    <row r="8" spans="1:25" ht="35.1" customHeight="1" thickBot="1" x14ac:dyDescent="0.45">
      <c r="A8" s="1">
        <v>16</v>
      </c>
      <c r="B8" s="45">
        <v>4</v>
      </c>
      <c r="C8" s="60" t="s">
        <v>25</v>
      </c>
      <c r="D8" s="78"/>
      <c r="E8" s="78"/>
      <c r="F8" s="78"/>
      <c r="G8" s="61">
        <f t="shared" si="0"/>
        <v>3</v>
      </c>
      <c r="H8" s="79"/>
      <c r="I8" s="79"/>
      <c r="J8" s="61">
        <f t="shared" si="1"/>
        <v>0</v>
      </c>
      <c r="K8" s="62">
        <f t="shared" si="3"/>
        <v>0</v>
      </c>
      <c r="L8" s="63" t="e">
        <f t="shared" si="5"/>
        <v>#DIV/0!</v>
      </c>
      <c r="M8" s="61" t="b">
        <f t="shared" si="4"/>
        <v>0</v>
      </c>
      <c r="N8" s="77">
        <f t="shared" si="2"/>
        <v>3</v>
      </c>
      <c r="O8" s="64">
        <f>'พ.ค.66'!N8</f>
        <v>3</v>
      </c>
      <c r="P8" s="79"/>
      <c r="Q8" s="79"/>
      <c r="S8" s="8"/>
      <c r="V8" s="9"/>
      <c r="W8" s="10"/>
      <c r="X8" s="10"/>
      <c r="Y8" s="9"/>
    </row>
    <row r="9" spans="1:25" ht="35.1" customHeight="1" thickBot="1" x14ac:dyDescent="0.45">
      <c r="A9" s="1">
        <v>14</v>
      </c>
      <c r="B9" s="45">
        <v>5</v>
      </c>
      <c r="C9" s="60" t="s">
        <v>24</v>
      </c>
      <c r="D9" s="78"/>
      <c r="E9" s="78"/>
      <c r="F9" s="78"/>
      <c r="G9" s="61">
        <f t="shared" si="0"/>
        <v>3</v>
      </c>
      <c r="H9" s="79"/>
      <c r="I9" s="79"/>
      <c r="J9" s="61">
        <f t="shared" si="1"/>
        <v>0</v>
      </c>
      <c r="K9" s="62">
        <f t="shared" si="3"/>
        <v>0</v>
      </c>
      <c r="L9" s="63" t="e">
        <f t="shared" si="5"/>
        <v>#DIV/0!</v>
      </c>
      <c r="M9" s="61" t="b">
        <f t="shared" si="4"/>
        <v>0</v>
      </c>
      <c r="N9" s="77">
        <f t="shared" si="2"/>
        <v>3</v>
      </c>
      <c r="O9" s="64">
        <f>'พ.ค.66'!N9</f>
        <v>3</v>
      </c>
      <c r="P9" s="79"/>
      <c r="Q9" s="79"/>
      <c r="S9" s="8"/>
      <c r="V9" s="9"/>
      <c r="W9" s="10"/>
      <c r="X9" s="10"/>
      <c r="Y9" s="9"/>
    </row>
    <row r="10" spans="1:25" ht="35.1" customHeight="1" thickBot="1" x14ac:dyDescent="0.45">
      <c r="A10" s="1">
        <v>10</v>
      </c>
      <c r="B10" s="45">
        <v>6</v>
      </c>
      <c r="C10" s="60" t="s">
        <v>23</v>
      </c>
      <c r="D10" s="78"/>
      <c r="E10" s="80"/>
      <c r="F10" s="78"/>
      <c r="G10" s="61">
        <f t="shared" si="0"/>
        <v>3</v>
      </c>
      <c r="H10" s="79"/>
      <c r="I10" s="79"/>
      <c r="J10" s="61">
        <f t="shared" si="1"/>
        <v>0</v>
      </c>
      <c r="K10" s="62">
        <f t="shared" si="3"/>
        <v>0</v>
      </c>
      <c r="L10" s="63" t="e">
        <f t="shared" si="5"/>
        <v>#DIV/0!</v>
      </c>
      <c r="M10" s="61" t="b">
        <f t="shared" si="4"/>
        <v>0</v>
      </c>
      <c r="N10" s="77">
        <f t="shared" si="2"/>
        <v>3</v>
      </c>
      <c r="O10" s="64">
        <f>'พ.ค.66'!N10</f>
        <v>3</v>
      </c>
      <c r="P10" s="79"/>
      <c r="Q10" s="79"/>
      <c r="S10" s="8"/>
      <c r="V10" s="9"/>
      <c r="W10" s="10"/>
      <c r="X10" s="10"/>
      <c r="Y10" s="9"/>
    </row>
    <row r="11" spans="1:25" ht="35.1" customHeight="1" thickBot="1" x14ac:dyDescent="0.45">
      <c r="A11" s="1">
        <v>11</v>
      </c>
      <c r="B11" s="45">
        <v>7</v>
      </c>
      <c r="C11" s="60" t="s">
        <v>22</v>
      </c>
      <c r="D11" s="78"/>
      <c r="E11" s="78"/>
      <c r="F11" s="78"/>
      <c r="G11" s="61">
        <f t="shared" si="0"/>
        <v>3</v>
      </c>
      <c r="H11" s="79"/>
      <c r="I11" s="79"/>
      <c r="J11" s="61">
        <f t="shared" si="1"/>
        <v>0</v>
      </c>
      <c r="K11" s="62">
        <f t="shared" si="3"/>
        <v>0</v>
      </c>
      <c r="L11" s="63" t="e">
        <f t="shared" si="5"/>
        <v>#DIV/0!</v>
      </c>
      <c r="M11" s="61" t="b">
        <f t="shared" si="4"/>
        <v>0</v>
      </c>
      <c r="N11" s="77">
        <f t="shared" si="2"/>
        <v>3</v>
      </c>
      <c r="O11" s="64">
        <f>'พ.ค.66'!N11</f>
        <v>3</v>
      </c>
      <c r="P11" s="79"/>
      <c r="Q11" s="79"/>
      <c r="S11" s="8"/>
      <c r="V11" s="9"/>
      <c r="W11" s="10"/>
      <c r="X11" s="10"/>
      <c r="Y11" s="9"/>
    </row>
    <row r="12" spans="1:25" ht="35.1" customHeight="1" thickBot="1" x14ac:dyDescent="0.45">
      <c r="A12" s="1">
        <v>4</v>
      </c>
      <c r="B12" s="45">
        <v>8</v>
      </c>
      <c r="C12" s="60" t="s">
        <v>21</v>
      </c>
      <c r="D12" s="78"/>
      <c r="E12" s="78"/>
      <c r="F12" s="78"/>
      <c r="G12" s="61">
        <f t="shared" si="0"/>
        <v>3</v>
      </c>
      <c r="H12" s="79"/>
      <c r="I12" s="79"/>
      <c r="J12" s="61">
        <f t="shared" si="1"/>
        <v>0</v>
      </c>
      <c r="K12" s="62">
        <f t="shared" si="3"/>
        <v>0</v>
      </c>
      <c r="L12" s="63" t="e">
        <f t="shared" si="5"/>
        <v>#DIV/0!</v>
      </c>
      <c r="M12" s="61" t="b">
        <f t="shared" si="4"/>
        <v>0</v>
      </c>
      <c r="N12" s="77">
        <f t="shared" si="2"/>
        <v>3</v>
      </c>
      <c r="O12" s="64">
        <f>'พ.ค.66'!N12</f>
        <v>3</v>
      </c>
      <c r="P12" s="79"/>
      <c r="Q12" s="79"/>
      <c r="S12" s="8"/>
      <c r="V12" s="9"/>
      <c r="W12" s="10"/>
      <c r="X12" s="10"/>
      <c r="Y12" s="9"/>
    </row>
    <row r="13" spans="1:25" ht="35.1" customHeight="1" thickBot="1" x14ac:dyDescent="0.45">
      <c r="A13" s="1">
        <v>5</v>
      </c>
      <c r="B13" s="45">
        <v>9</v>
      </c>
      <c r="C13" s="60" t="s">
        <v>20</v>
      </c>
      <c r="D13" s="78"/>
      <c r="E13" s="78"/>
      <c r="F13" s="78"/>
      <c r="G13" s="61">
        <f t="shared" si="0"/>
        <v>3</v>
      </c>
      <c r="H13" s="79"/>
      <c r="I13" s="79"/>
      <c r="J13" s="61">
        <f t="shared" si="1"/>
        <v>0</v>
      </c>
      <c r="K13" s="62">
        <f t="shared" si="3"/>
        <v>0</v>
      </c>
      <c r="L13" s="63" t="e">
        <f t="shared" si="5"/>
        <v>#DIV/0!</v>
      </c>
      <c r="M13" s="61" t="b">
        <f t="shared" si="4"/>
        <v>0</v>
      </c>
      <c r="N13" s="77">
        <f t="shared" si="2"/>
        <v>3</v>
      </c>
      <c r="O13" s="64">
        <f>'พ.ค.66'!N13</f>
        <v>3</v>
      </c>
      <c r="P13" s="79"/>
      <c r="Q13" s="79"/>
      <c r="S13" s="8"/>
      <c r="V13" s="9"/>
      <c r="W13" s="10"/>
      <c r="X13" s="10"/>
      <c r="Y13" s="9"/>
    </row>
    <row r="14" spans="1:25" ht="35.1" customHeight="1" thickBot="1" x14ac:dyDescent="0.45">
      <c r="A14" s="1">
        <v>3</v>
      </c>
      <c r="B14" s="45">
        <v>10</v>
      </c>
      <c r="C14" s="60" t="s">
        <v>19</v>
      </c>
      <c r="D14" s="78"/>
      <c r="E14" s="78"/>
      <c r="F14" s="78"/>
      <c r="G14" s="61">
        <f t="shared" si="0"/>
        <v>3</v>
      </c>
      <c r="H14" s="79"/>
      <c r="I14" s="79"/>
      <c r="J14" s="61">
        <f t="shared" si="1"/>
        <v>0</v>
      </c>
      <c r="K14" s="62">
        <f t="shared" si="3"/>
        <v>0</v>
      </c>
      <c r="L14" s="63" t="e">
        <f t="shared" si="5"/>
        <v>#DIV/0!</v>
      </c>
      <c r="M14" s="61" t="b">
        <f t="shared" si="4"/>
        <v>0</v>
      </c>
      <c r="N14" s="77">
        <f t="shared" si="2"/>
        <v>3</v>
      </c>
      <c r="O14" s="64">
        <f>'พ.ค.66'!N14</f>
        <v>3</v>
      </c>
      <c r="P14" s="79"/>
      <c r="Q14" s="79"/>
      <c r="S14" s="8"/>
      <c r="V14" s="9"/>
      <c r="W14" s="10"/>
      <c r="X14" s="10"/>
      <c r="Y14" s="9"/>
    </row>
    <row r="15" spans="1:25" ht="35.1" customHeight="1" thickBot="1" x14ac:dyDescent="0.45">
      <c r="A15" s="1">
        <v>9</v>
      </c>
      <c r="B15" s="45">
        <v>11</v>
      </c>
      <c r="C15" s="60" t="s">
        <v>18</v>
      </c>
      <c r="D15" s="78"/>
      <c r="E15" s="78"/>
      <c r="F15" s="78"/>
      <c r="G15" s="61">
        <f t="shared" si="0"/>
        <v>3</v>
      </c>
      <c r="H15" s="79"/>
      <c r="I15" s="79"/>
      <c r="J15" s="61">
        <f t="shared" si="1"/>
        <v>0</v>
      </c>
      <c r="K15" s="62">
        <f t="shared" si="3"/>
        <v>0</v>
      </c>
      <c r="L15" s="63" t="e">
        <f t="shared" si="5"/>
        <v>#DIV/0!</v>
      </c>
      <c r="M15" s="61" t="b">
        <f t="shared" si="4"/>
        <v>0</v>
      </c>
      <c r="N15" s="77">
        <f t="shared" si="2"/>
        <v>3</v>
      </c>
      <c r="O15" s="64">
        <f>'พ.ค.66'!N15</f>
        <v>3</v>
      </c>
      <c r="P15" s="79"/>
      <c r="Q15" s="79"/>
      <c r="S15" s="8"/>
      <c r="V15" s="9"/>
      <c r="W15" s="10"/>
      <c r="X15" s="10"/>
      <c r="Y15" s="9"/>
    </row>
    <row r="16" spans="1:25" ht="35.1" customHeight="1" thickBot="1" x14ac:dyDescent="0.45">
      <c r="A16" s="1">
        <v>15</v>
      </c>
      <c r="B16" s="45">
        <v>12</v>
      </c>
      <c r="C16" s="60" t="s">
        <v>17</v>
      </c>
      <c r="D16" s="80"/>
      <c r="E16" s="78"/>
      <c r="F16" s="78"/>
      <c r="G16" s="61">
        <f t="shared" si="0"/>
        <v>3</v>
      </c>
      <c r="H16" s="79"/>
      <c r="I16" s="79"/>
      <c r="J16" s="61">
        <f t="shared" si="1"/>
        <v>0</v>
      </c>
      <c r="K16" s="62">
        <f t="shared" si="3"/>
        <v>0</v>
      </c>
      <c r="L16" s="63" t="e">
        <f t="shared" si="5"/>
        <v>#DIV/0!</v>
      </c>
      <c r="M16" s="61" t="b">
        <f t="shared" si="4"/>
        <v>0</v>
      </c>
      <c r="N16" s="77">
        <f t="shared" si="2"/>
        <v>3</v>
      </c>
      <c r="O16" s="64">
        <f>'พ.ค.66'!N16</f>
        <v>3</v>
      </c>
      <c r="P16" s="79"/>
      <c r="Q16" s="79"/>
      <c r="S16" s="8"/>
      <c r="V16" s="9"/>
      <c r="W16" s="10"/>
      <c r="X16" s="10"/>
      <c r="Y16" s="9"/>
    </row>
    <row r="17" spans="1:25" ht="35.1" customHeight="1" thickBot="1" x14ac:dyDescent="0.45">
      <c r="A17" s="1">
        <v>6</v>
      </c>
      <c r="B17" s="45">
        <v>13</v>
      </c>
      <c r="C17" s="60" t="s">
        <v>16</v>
      </c>
      <c r="D17" s="80"/>
      <c r="E17" s="78"/>
      <c r="F17" s="78"/>
      <c r="G17" s="61">
        <f t="shared" si="0"/>
        <v>3</v>
      </c>
      <c r="H17" s="79"/>
      <c r="I17" s="79"/>
      <c r="J17" s="61">
        <f t="shared" si="1"/>
        <v>0</v>
      </c>
      <c r="K17" s="62">
        <f t="shared" si="3"/>
        <v>0</v>
      </c>
      <c r="L17" s="63" t="e">
        <f t="shared" si="5"/>
        <v>#DIV/0!</v>
      </c>
      <c r="M17" s="61" t="b">
        <f t="shared" si="4"/>
        <v>0</v>
      </c>
      <c r="N17" s="77">
        <f t="shared" si="2"/>
        <v>3</v>
      </c>
      <c r="O17" s="64">
        <f>'พ.ค.66'!N17</f>
        <v>3</v>
      </c>
      <c r="P17" s="79"/>
      <c r="Q17" s="79"/>
      <c r="S17" s="8"/>
      <c r="V17" s="9"/>
      <c r="W17" s="10"/>
      <c r="X17" s="10"/>
      <c r="Y17" s="9"/>
    </row>
    <row r="18" spans="1:25" ht="35.1" customHeight="1" thickBot="1" x14ac:dyDescent="0.45">
      <c r="A18" s="1">
        <v>1</v>
      </c>
      <c r="B18" s="45">
        <v>14</v>
      </c>
      <c r="C18" s="60" t="s">
        <v>15</v>
      </c>
      <c r="D18" s="78"/>
      <c r="E18" s="78"/>
      <c r="F18" s="80"/>
      <c r="G18" s="61">
        <f t="shared" si="0"/>
        <v>3</v>
      </c>
      <c r="H18" s="79"/>
      <c r="I18" s="79"/>
      <c r="J18" s="61">
        <f t="shared" si="1"/>
        <v>0</v>
      </c>
      <c r="K18" s="62">
        <f t="shared" si="3"/>
        <v>0</v>
      </c>
      <c r="L18" s="63" t="e">
        <f t="shared" si="5"/>
        <v>#DIV/0!</v>
      </c>
      <c r="M18" s="61" t="b">
        <f t="shared" si="4"/>
        <v>0</v>
      </c>
      <c r="N18" s="77">
        <f t="shared" si="2"/>
        <v>3</v>
      </c>
      <c r="O18" s="64">
        <f>'พ.ค.66'!N18</f>
        <v>3</v>
      </c>
      <c r="P18" s="79"/>
      <c r="Q18" s="79"/>
      <c r="S18" s="8"/>
      <c r="V18" s="9"/>
      <c r="W18" s="10"/>
      <c r="X18" s="10"/>
      <c r="Y18" s="9"/>
    </row>
    <row r="19" spans="1:25" ht="35.1" customHeight="1" thickBot="1" x14ac:dyDescent="0.45">
      <c r="A19" s="1">
        <v>7</v>
      </c>
      <c r="B19" s="45">
        <v>15</v>
      </c>
      <c r="C19" s="60" t="s">
        <v>14</v>
      </c>
      <c r="D19" s="78"/>
      <c r="E19" s="78"/>
      <c r="F19" s="61"/>
      <c r="G19" s="61">
        <f t="shared" si="0"/>
        <v>3</v>
      </c>
      <c r="H19" s="79"/>
      <c r="I19" s="79"/>
      <c r="J19" s="61">
        <f t="shared" si="1"/>
        <v>0</v>
      </c>
      <c r="K19" s="62">
        <f t="shared" si="3"/>
        <v>0</v>
      </c>
      <c r="L19" s="63" t="e">
        <f t="shared" si="5"/>
        <v>#DIV/0!</v>
      </c>
      <c r="M19" s="61" t="b">
        <f t="shared" si="4"/>
        <v>0</v>
      </c>
      <c r="N19" s="77">
        <f t="shared" si="2"/>
        <v>3</v>
      </c>
      <c r="O19" s="64">
        <f>'พ.ค.66'!N19</f>
        <v>3</v>
      </c>
      <c r="P19" s="79"/>
      <c r="Q19" s="79"/>
      <c r="S19" s="8"/>
      <c r="V19" s="9"/>
      <c r="W19" s="10"/>
      <c r="X19" s="10"/>
      <c r="Y19" s="9"/>
    </row>
    <row r="20" spans="1:25" ht="35.1" customHeight="1" thickBot="1" x14ac:dyDescent="0.45">
      <c r="A20" s="1">
        <v>12</v>
      </c>
      <c r="B20" s="45">
        <v>16</v>
      </c>
      <c r="C20" s="60" t="s">
        <v>13</v>
      </c>
      <c r="D20" s="78"/>
      <c r="E20" s="78"/>
      <c r="F20" s="78"/>
      <c r="G20" s="61">
        <f t="shared" si="0"/>
        <v>3</v>
      </c>
      <c r="H20" s="79"/>
      <c r="I20" s="79"/>
      <c r="J20" s="61">
        <f t="shared" si="1"/>
        <v>0</v>
      </c>
      <c r="K20" s="62">
        <f t="shared" si="3"/>
        <v>0</v>
      </c>
      <c r="L20" s="63" t="e">
        <f t="shared" si="5"/>
        <v>#DIV/0!</v>
      </c>
      <c r="M20" s="61" t="b">
        <f t="shared" si="4"/>
        <v>0</v>
      </c>
      <c r="N20" s="77">
        <f t="shared" si="2"/>
        <v>3</v>
      </c>
      <c r="O20" s="64">
        <f>'พ.ค.66'!N20</f>
        <v>3</v>
      </c>
      <c r="P20" s="79"/>
      <c r="Q20" s="79"/>
      <c r="S20" s="8"/>
      <c r="V20" s="9"/>
      <c r="W20" s="10"/>
      <c r="X20" s="10"/>
      <c r="Y20" s="9"/>
    </row>
    <row r="21" spans="1:25" ht="20.25" customHeight="1" thickBot="1" x14ac:dyDescent="0.4">
      <c r="C21" s="11"/>
      <c r="D21" s="11"/>
      <c r="E21" s="11"/>
      <c r="F21" s="11"/>
      <c r="G21" s="11"/>
      <c r="H21" s="36"/>
      <c r="I21" s="36"/>
      <c r="J21" s="11"/>
      <c r="K21" s="11"/>
      <c r="L21" s="12"/>
      <c r="M21" s="37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2"/>
      <c r="O21" s="11"/>
      <c r="P21" s="11"/>
      <c r="Q21" s="50"/>
      <c r="W21" s="10"/>
      <c r="X21" s="10"/>
      <c r="Y21" s="9"/>
    </row>
    <row r="22" spans="1:25" ht="22.5" customHeight="1" x14ac:dyDescent="0.35">
      <c r="C22" s="13"/>
      <c r="D22" s="14"/>
      <c r="E22" s="14"/>
      <c r="F22" s="14"/>
      <c r="G22" s="14"/>
      <c r="H22" s="15"/>
      <c r="I22" s="15"/>
      <c r="J22" s="15"/>
      <c r="K22" s="16" t="s">
        <v>12</v>
      </c>
      <c r="L22" s="17"/>
      <c r="M22" s="17"/>
      <c r="N22" s="17"/>
      <c r="O22" s="11"/>
      <c r="P22" s="11"/>
    </row>
    <row r="23" spans="1:25" ht="23.25" x14ac:dyDescent="0.35">
      <c r="C23" s="18" t="s">
        <v>11</v>
      </c>
      <c r="D23" s="15"/>
      <c r="E23" s="15"/>
      <c r="F23" s="15"/>
      <c r="G23" s="15"/>
      <c r="H23" s="15"/>
      <c r="I23" s="15"/>
      <c r="J23" s="15"/>
      <c r="K23" s="19" t="s">
        <v>10</v>
      </c>
      <c r="L23" s="108" t="s">
        <v>5</v>
      </c>
      <c r="M23" s="108"/>
      <c r="N23" s="108"/>
      <c r="O23" s="11"/>
      <c r="P23" s="11"/>
    </row>
    <row r="24" spans="1:25" ht="23.25" x14ac:dyDescent="0.35">
      <c r="C24" s="18"/>
      <c r="D24" s="15"/>
      <c r="E24" s="15"/>
      <c r="F24" s="15"/>
      <c r="G24" s="15"/>
      <c r="H24" s="15"/>
      <c r="I24" s="15"/>
      <c r="J24" s="15"/>
      <c r="K24" s="20" t="s">
        <v>4</v>
      </c>
      <c r="L24" s="108"/>
      <c r="M24" s="108"/>
      <c r="N24" s="108"/>
      <c r="O24" s="11"/>
      <c r="P24" s="11"/>
    </row>
    <row r="25" spans="1:25" ht="26.25" customHeight="1" x14ac:dyDescent="0.35">
      <c r="C25" s="21" t="s">
        <v>9</v>
      </c>
      <c r="D25" s="15"/>
      <c r="E25" s="15"/>
      <c r="F25" s="15"/>
      <c r="G25" s="15"/>
      <c r="H25" s="15"/>
      <c r="I25" s="15"/>
      <c r="J25" s="15"/>
      <c r="K25" s="22" t="s">
        <v>45</v>
      </c>
      <c r="L25" s="108" t="s">
        <v>5</v>
      </c>
      <c r="M25" s="108"/>
      <c r="N25" s="108"/>
      <c r="O25" s="11"/>
      <c r="P25" s="11"/>
    </row>
    <row r="26" spans="1:25" ht="23.25" x14ac:dyDescent="0.35">
      <c r="C26" s="18"/>
      <c r="D26" s="15"/>
      <c r="E26" s="15"/>
      <c r="F26" s="15"/>
      <c r="G26" s="15"/>
      <c r="H26" s="15"/>
      <c r="I26" s="15"/>
      <c r="J26" s="15"/>
      <c r="K26" s="20" t="s">
        <v>4</v>
      </c>
      <c r="L26" s="108"/>
      <c r="M26" s="108"/>
      <c r="N26" s="108"/>
      <c r="O26" s="11"/>
      <c r="P26" s="11"/>
    </row>
    <row r="27" spans="1:25" ht="23.25" x14ac:dyDescent="0.35">
      <c r="C27" s="18" t="s">
        <v>8</v>
      </c>
      <c r="D27" s="15"/>
      <c r="E27" s="15"/>
      <c r="F27" s="15"/>
      <c r="G27" s="15"/>
      <c r="H27" s="15"/>
      <c r="I27" s="20" t="s">
        <v>7</v>
      </c>
      <c r="J27" s="23"/>
      <c r="K27" s="109" t="s">
        <v>5</v>
      </c>
      <c r="L27" s="109"/>
      <c r="M27" s="35"/>
      <c r="N27" s="35"/>
      <c r="O27" s="11"/>
      <c r="P27" s="11"/>
    </row>
    <row r="28" spans="1:25" ht="23.25" x14ac:dyDescent="0.35">
      <c r="C28" s="24" t="s">
        <v>6</v>
      </c>
      <c r="D28" s="15"/>
      <c r="E28" s="15"/>
      <c r="F28" s="15"/>
      <c r="G28" s="15"/>
      <c r="H28" s="15"/>
      <c r="I28" s="34" t="s">
        <v>46</v>
      </c>
      <c r="J28" s="25"/>
      <c r="K28" s="26"/>
      <c r="L28" s="27"/>
      <c r="M28" s="27"/>
      <c r="N28" s="27"/>
      <c r="O28" s="11"/>
      <c r="P28" s="11"/>
    </row>
    <row r="29" spans="1:25" ht="11.25" customHeight="1" x14ac:dyDescent="0.35">
      <c r="C29" s="11"/>
      <c r="D29" s="11"/>
      <c r="E29" s="11"/>
      <c r="F29" s="11"/>
      <c r="G29" s="11"/>
      <c r="H29" s="11"/>
      <c r="I29" s="15"/>
      <c r="J29" s="15"/>
      <c r="K29" s="28"/>
      <c r="L29" s="29"/>
      <c r="M29" s="29"/>
      <c r="N29" s="29"/>
      <c r="O29" s="11"/>
      <c r="P29" s="11"/>
    </row>
    <row r="30" spans="1:25" ht="23.25" customHeight="1" x14ac:dyDescent="0.35">
      <c r="C30" s="28"/>
      <c r="D30" s="15"/>
      <c r="E30" s="15"/>
      <c r="F30" s="15"/>
      <c r="G30" s="15"/>
      <c r="H30" s="15"/>
      <c r="I30" s="15"/>
      <c r="J30" s="15"/>
      <c r="K30" s="19" t="s">
        <v>47</v>
      </c>
      <c r="L30" s="108" t="s">
        <v>5</v>
      </c>
      <c r="M30" s="108"/>
      <c r="N30" s="108"/>
      <c r="O30" s="11"/>
      <c r="P30" s="11"/>
    </row>
    <row r="31" spans="1:25" ht="21.75" customHeight="1" x14ac:dyDescent="0.35">
      <c r="C31" s="28"/>
      <c r="D31" s="15"/>
      <c r="E31" s="15"/>
      <c r="F31" s="15"/>
      <c r="G31" s="15"/>
      <c r="H31" s="15"/>
      <c r="I31" s="15"/>
      <c r="J31" s="15"/>
      <c r="K31" s="20" t="s">
        <v>4</v>
      </c>
      <c r="L31" s="108"/>
      <c r="M31" s="108"/>
      <c r="N31" s="108"/>
      <c r="O31" s="11"/>
      <c r="P31" s="11"/>
    </row>
    <row r="32" spans="1:25" ht="23.25" x14ac:dyDescent="0.35">
      <c r="C32" s="30" t="s">
        <v>48</v>
      </c>
      <c r="D32" s="15"/>
      <c r="E32" s="15"/>
      <c r="F32" s="15"/>
      <c r="G32" s="15"/>
      <c r="H32" s="15"/>
      <c r="I32" s="31"/>
      <c r="J32" s="31"/>
      <c r="K32" s="28"/>
      <c r="L32" s="29"/>
      <c r="M32" s="29"/>
      <c r="N32" s="29"/>
      <c r="O32" s="11"/>
      <c r="P32" s="11"/>
      <c r="Q32" s="11"/>
    </row>
    <row r="33" spans="3:17" ht="23.25" x14ac:dyDescent="0.35">
      <c r="C33" s="18" t="s">
        <v>3</v>
      </c>
      <c r="D33" s="15"/>
      <c r="E33" s="15"/>
      <c r="F33" s="15"/>
      <c r="G33" s="15"/>
      <c r="H33" s="15"/>
      <c r="I33" s="15"/>
      <c r="J33" s="15"/>
      <c r="K33" s="28"/>
      <c r="L33" s="29"/>
      <c r="M33" s="29"/>
      <c r="N33" s="29"/>
      <c r="O33" s="11"/>
      <c r="P33" s="11"/>
      <c r="Q33" s="11"/>
    </row>
    <row r="34" spans="3:17" ht="23.25" x14ac:dyDescent="0.35">
      <c r="C34" s="30" t="s">
        <v>49</v>
      </c>
      <c r="D34" s="15"/>
      <c r="E34" s="15"/>
      <c r="F34" s="15"/>
      <c r="G34" s="15"/>
      <c r="H34" s="15"/>
      <c r="I34" s="15"/>
      <c r="J34" s="15"/>
      <c r="K34" s="28"/>
      <c r="L34" s="29"/>
      <c r="M34" s="29"/>
      <c r="N34" s="29"/>
      <c r="O34" s="11"/>
      <c r="P34" s="11"/>
      <c r="Q34" s="11"/>
    </row>
    <row r="35" spans="3:17" ht="23.25" x14ac:dyDescent="0.35">
      <c r="C35" s="30" t="s">
        <v>50</v>
      </c>
      <c r="D35" s="15"/>
      <c r="E35" s="15"/>
      <c r="F35" s="15"/>
      <c r="G35" s="15"/>
      <c r="H35" s="15"/>
      <c r="I35" s="15"/>
      <c r="J35" s="15"/>
      <c r="K35" s="28"/>
      <c r="L35" s="29"/>
      <c r="M35" s="29"/>
      <c r="N35" s="29"/>
      <c r="O35" s="11"/>
      <c r="P35" s="11"/>
      <c r="Q35" s="11"/>
    </row>
    <row r="36" spans="3:17" ht="23.25" x14ac:dyDescent="0.35">
      <c r="C36" s="30" t="s">
        <v>51</v>
      </c>
      <c r="D36" s="15"/>
      <c r="E36" s="18"/>
      <c r="F36" s="32"/>
      <c r="G36" s="32"/>
      <c r="H36" s="32"/>
      <c r="I36" s="32"/>
      <c r="J36" s="32"/>
      <c r="K36" s="33"/>
      <c r="L36" s="29"/>
      <c r="M36" s="29"/>
      <c r="N36" s="29"/>
      <c r="O36" s="11"/>
      <c r="P36" s="11"/>
      <c r="Q36" s="11"/>
    </row>
    <row r="37" spans="3:17" ht="23.25" x14ac:dyDescent="0.35">
      <c r="C37" s="28"/>
      <c r="D37" s="15"/>
      <c r="E37" s="18" t="s">
        <v>2</v>
      </c>
      <c r="F37" s="15"/>
      <c r="G37" s="15"/>
      <c r="H37" s="15"/>
      <c r="I37" s="15"/>
      <c r="J37" s="15"/>
      <c r="K37" s="28"/>
      <c r="L37" s="29"/>
      <c r="M37" s="29"/>
      <c r="N37" s="29"/>
      <c r="O37" s="11"/>
      <c r="P37" s="11"/>
      <c r="Q37" s="11"/>
    </row>
    <row r="38" spans="3:17" ht="23.25" x14ac:dyDescent="0.35">
      <c r="C38" s="28"/>
      <c r="D38" s="15"/>
      <c r="E38" s="18" t="s">
        <v>54</v>
      </c>
      <c r="F38" s="15"/>
      <c r="G38" s="15"/>
      <c r="H38" s="15"/>
      <c r="I38" s="15"/>
      <c r="J38" s="15"/>
      <c r="K38" s="28"/>
      <c r="L38" s="29"/>
      <c r="M38" s="29"/>
      <c r="N38" s="29"/>
      <c r="O38" s="11"/>
      <c r="P38" s="11"/>
      <c r="Q38" s="11"/>
    </row>
    <row r="39" spans="3:17" ht="23.25" x14ac:dyDescent="0.35">
      <c r="C39" s="11" t="s">
        <v>55</v>
      </c>
      <c r="D39" s="15"/>
      <c r="E39" s="18"/>
      <c r="F39" s="15"/>
      <c r="G39" s="15"/>
      <c r="H39" s="15"/>
      <c r="I39" s="15"/>
      <c r="J39" s="15"/>
      <c r="K39" s="28"/>
      <c r="L39" s="29"/>
      <c r="M39" s="29"/>
      <c r="N39" s="29"/>
      <c r="O39" s="11"/>
      <c r="P39" s="11"/>
      <c r="Q39" s="11"/>
    </row>
    <row r="40" spans="3:17" ht="23.25" x14ac:dyDescent="0.35">
      <c r="C40" s="28"/>
      <c r="D40" s="15"/>
      <c r="E40" s="18" t="s">
        <v>1</v>
      </c>
      <c r="F40" s="15"/>
      <c r="G40" s="15"/>
      <c r="H40" s="15"/>
      <c r="I40" s="15"/>
      <c r="J40" s="15"/>
      <c r="K40" s="28"/>
      <c r="L40" s="29"/>
      <c r="M40" s="29"/>
      <c r="N40" s="29"/>
      <c r="O40" s="11"/>
      <c r="P40" s="11"/>
      <c r="Q40" s="11"/>
    </row>
    <row r="41" spans="3:17" ht="23.25" x14ac:dyDescent="0.35">
      <c r="C41" s="11" t="s">
        <v>0</v>
      </c>
      <c r="D41" s="15"/>
      <c r="E41" s="15"/>
      <c r="F41" s="15"/>
      <c r="G41" s="15"/>
      <c r="H41" s="15"/>
      <c r="I41" s="15"/>
      <c r="J41" s="15"/>
      <c r="K41" s="28"/>
      <c r="L41" s="29"/>
      <c r="M41" s="29"/>
      <c r="N41" s="29"/>
      <c r="O41" s="11"/>
      <c r="P41" s="11"/>
      <c r="Q41" s="11"/>
    </row>
    <row r="42" spans="3:17" ht="23.25" x14ac:dyDescent="0.35">
      <c r="C42" s="30" t="s">
        <v>52</v>
      </c>
      <c r="D42" s="15"/>
      <c r="E42" s="15"/>
      <c r="F42" s="15"/>
      <c r="G42" s="15"/>
      <c r="H42" s="15"/>
      <c r="I42" s="15"/>
      <c r="J42" s="15"/>
      <c r="K42" s="28"/>
      <c r="L42" s="29"/>
      <c r="M42" s="29"/>
      <c r="N42" s="29"/>
      <c r="O42" s="11"/>
      <c r="P42" s="11"/>
      <c r="Q42" s="11"/>
    </row>
    <row r="43" spans="3:17" ht="23.25" x14ac:dyDescent="0.3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13</vt:i4>
      </vt:variant>
    </vt:vector>
  </HeadingPairs>
  <TitlesOfParts>
    <vt:vector size="13" baseType="lpstr">
      <vt:lpstr>ต.ค.65</vt:lpstr>
      <vt:lpstr>พ.ย.65</vt:lpstr>
      <vt:lpstr>ธ.ค.65</vt:lpstr>
      <vt:lpstr>ม.ค.66</vt:lpstr>
      <vt:lpstr>ก.พ.66</vt:lpstr>
      <vt:lpstr>มี.ค.66</vt:lpstr>
      <vt:lpstr>เม.ย.66</vt:lpstr>
      <vt:lpstr>พ.ค.66</vt:lpstr>
      <vt:lpstr>มิ.ย.66</vt:lpstr>
      <vt:lpstr>ก.ค.66</vt:lpstr>
      <vt:lpstr>ส.ค.66</vt:lpstr>
      <vt:lpstr>ก.ย.66 </vt:lpstr>
      <vt:lpstr>Sheet2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2021-05-17T04:36:02Z</cp:lastPrinted>
  <dcterms:created xsi:type="dcterms:W3CDTF">2017-12-26T02:45:48Z</dcterms:created>
  <dcterms:modified xsi:type="dcterms:W3CDTF">2023-01-16T08:01:43Z</dcterms:modified>
</cp:coreProperties>
</file>